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24" activeTab="0"/>
  </bookViews>
  <sheets>
    <sheet name="Naslovna strana" sheetId="1" r:id="rId1"/>
    <sheet name="1. KE energent" sheetId="2" r:id="rId2"/>
    <sheet name="2. KE kap i mi" sheetId="3" r:id="rId3"/>
    <sheet name="3. Investicije u mrezu" sheetId="4" r:id="rId4"/>
    <sheet name="4. Priključci i MU " sheetId="5" r:id="rId5"/>
    <sheet name="5. Potrosnja domacinstаva" sheetId="6" r:id="rId6"/>
    <sheet name="6. TO i TE-TO " sheetId="7" r:id="rId7"/>
    <sheet name="7. Isporuka dr. ОDS" sheetId="8" r:id="rId8"/>
    <sheet name="8. IspIstoPrLice" sheetId="9" r:id="rId9"/>
    <sheet name="9. Isporuka kr.kup. na JS" sheetId="10" r:id="rId10"/>
    <sheet name="10. Isporuka kr.kup. na ST" sheetId="11" r:id="rId11"/>
    <sheet name="11. Isporuka kr.kup. na RS" sheetId="12" r:id="rId12"/>
    <sheet name="12. Ukupna isporuka kk" sheetId="13" r:id="rId13"/>
    <sheet name="13. Isporuka korisnicima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" localSheetId="1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fgd" localSheetId="1">#REF!</definedName>
    <definedName name="dfgd" localSheetId="10">#REF!</definedName>
    <definedName name="dfgd" localSheetId="11">#REF!</definedName>
    <definedName name="dfgd" localSheetId="12">#REF!</definedName>
    <definedName name="dfgd" localSheetId="13">#REF!</definedName>
    <definedName name="dfgd" localSheetId="2">#REF!</definedName>
    <definedName name="dfgd" localSheetId="4">#REF!</definedName>
    <definedName name="dfgd" localSheetId="6">#REF!</definedName>
    <definedName name="dfgd" localSheetId="7">#REF!</definedName>
    <definedName name="dfgd" localSheetId="8">#REF!</definedName>
    <definedName name="dfgd" localSheetId="9">#REF!</definedName>
    <definedName name="dfgd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>#REF!</definedName>
    <definedName name="fdgskeptzokepsrot" localSheetId="1">#REF!</definedName>
    <definedName name="fdgskeptzokepsrot" localSheetId="10">#REF!</definedName>
    <definedName name="fdgskeptzokepsrot" localSheetId="11">#REF!</definedName>
    <definedName name="fdgskeptzokepsrot" localSheetId="12">#REF!</definedName>
    <definedName name="fdgskeptzokepsrot" localSheetId="13">#REF!</definedName>
    <definedName name="fdgskeptzokepsrot" localSheetId="2">#REF!</definedName>
    <definedName name="fdgskeptzokepsrot" localSheetId="4">#REF!</definedName>
    <definedName name="fdgskeptzokepsrot" localSheetId="6">#REF!</definedName>
    <definedName name="fdgskeptzokepsrot" localSheetId="7">#REF!</definedName>
    <definedName name="fdgskeptzokepsrot" localSheetId="8">#REF!</definedName>
    <definedName name="fdgskeptzokepsrot" localSheetId="9">#REF!</definedName>
    <definedName name="fdgskeptzokepsrot">#REF!</definedName>
    <definedName name="hhg" localSheetId="4">#REF!</definedName>
    <definedName name="hhg">#REF!</definedName>
    <definedName name="kolicina2" localSheetId="10">#REF!</definedName>
    <definedName name="kolicina2" localSheetId="11">#REF!</definedName>
    <definedName name="kolicina2" localSheetId="12">#REF!</definedName>
    <definedName name="kolicina2" localSheetId="13">#REF!</definedName>
    <definedName name="kolicina2" localSheetId="4">#REF!</definedName>
    <definedName name="kolicina2" localSheetId="5">#REF!</definedName>
    <definedName name="kolicina2" localSheetId="6">#REF!</definedName>
    <definedName name="kolicina2" localSheetId="7">#REF!</definedName>
    <definedName name="kolicina2" localSheetId="8">#REF!</definedName>
    <definedName name="kolicina2" localSheetId="9">#REF!</definedName>
    <definedName name="kolicina2">#REF!</definedName>
    <definedName name="mreza" localSheetId="11">#REF!</definedName>
    <definedName name="mreza" localSheetId="12">#REF!</definedName>
    <definedName name="mreza" localSheetId="13">#REF!</definedName>
    <definedName name="mreza" localSheetId="4">#REF!</definedName>
    <definedName name="mreza" localSheetId="8">#REF!</definedName>
    <definedName name="mreza" localSheetId="9">#REF!</definedName>
    <definedName name="mreza">#REF!</definedName>
    <definedName name="NTS" localSheetId="1">#REF!</definedName>
    <definedName name="NTS" localSheetId="10">#REF!</definedName>
    <definedName name="NTS" localSheetId="11">#REF!</definedName>
    <definedName name="NTS" localSheetId="12">#REF!</definedName>
    <definedName name="NTS" localSheetId="13">#REF!</definedName>
    <definedName name="NTS" localSheetId="2">#REF!</definedName>
    <definedName name="NTS" localSheetId="3">#REF!</definedName>
    <definedName name="NTS" localSheetId="4">#REF!</definedName>
    <definedName name="NTS" localSheetId="5">#REF!</definedName>
    <definedName name="NTS" localSheetId="6">#REF!</definedName>
    <definedName name="NTS" localSheetId="7">#REF!</definedName>
    <definedName name="NTS" localSheetId="8">#REF!</definedName>
    <definedName name="NTS" localSheetId="9">#REF!</definedName>
    <definedName name="NTS">#REF!</definedName>
    <definedName name="NTS1" localSheetId="11">#REF!</definedName>
    <definedName name="NTS1" localSheetId="12">#REF!</definedName>
    <definedName name="NTS1" localSheetId="13">#REF!</definedName>
    <definedName name="NTS1" localSheetId="4">#REF!</definedName>
    <definedName name="NTS1" localSheetId="8">#REF!</definedName>
    <definedName name="NTS1" localSheetId="9">#REF!</definedName>
    <definedName name="NTS1">#REF!</definedName>
    <definedName name="_xlnm.Print_Area" localSheetId="1">'1. KE energent'!$A$1:$P$53</definedName>
    <definedName name="_xlnm.Print_Area" localSheetId="10">'10. Isporuka kr.kup. na ST'!$A$1:$P$53</definedName>
    <definedName name="_xlnm.Print_Area" localSheetId="11">'11. Isporuka kr.kup. na RS'!$A$1:$P$53</definedName>
    <definedName name="_xlnm.Print_Area" localSheetId="12">'12. Ukupna isporuka kk'!$A$1:$P$53</definedName>
    <definedName name="_xlnm.Print_Area" localSheetId="13">'13. Isporuka korisnicima'!$A$1:$P$26</definedName>
    <definedName name="_xlnm.Print_Area" localSheetId="2">'2. KE kap i mi'!$A$4:$P$42</definedName>
    <definedName name="_xlnm.Print_Area" localSheetId="3">'3. Investicije u mrezu'!$A$1:$L$19</definedName>
    <definedName name="_xlnm.Print_Area" localSheetId="4">'4. Priključci i MU '!$A$1:$L$56</definedName>
    <definedName name="_xlnm.Print_Area" localSheetId="5">'5. Potrosnja domacinstаva'!$A$1:$Q$37</definedName>
    <definedName name="_xlnm.Print_Area" localSheetId="6">'6. TO i TE-TO '!$A$1:$Q$25</definedName>
    <definedName name="_xlnm.Print_Area" localSheetId="7">'7. Isporuka dr. ОDS'!$A$1:$P$39</definedName>
    <definedName name="_xlnm.Print_Area" localSheetId="8">'8. IspIstoPrLice'!$A$1:$P$106</definedName>
    <definedName name="_xlnm.Print_Area" localSheetId="9">'9. Isporuka kr.kup. na JS'!$A$1:$P$53</definedName>
    <definedName name="_xlnm.Print_Area" localSheetId="0">'Naslovna strana'!$A$1:$O$45</definedName>
    <definedName name="_xlnm.Print_Titles" localSheetId="1">'1. KE energent'!$1:$5</definedName>
    <definedName name="_xlnm.Print_Titles" localSheetId="10">'10. Isporuka kr.kup. na ST'!$1:$4</definedName>
    <definedName name="_xlnm.Print_Titles" localSheetId="11">'11. Isporuka kr.kup. na RS'!$1:$4</definedName>
    <definedName name="_xlnm.Print_Titles" localSheetId="12">'12. Ukupna isporuka kk'!$1:$4</definedName>
    <definedName name="_xlnm.Print_Titles" localSheetId="13">'13. Isporuka korisnicima'!$1:$4</definedName>
    <definedName name="_xlnm.Print_Titles" localSheetId="2">'2. KE kap i mi'!$1:$5</definedName>
    <definedName name="_xlnm.Print_Titles" localSheetId="5">'5. Potrosnja domacinstаva'!$1:$4</definedName>
    <definedName name="_xlnm.Print_Titles" localSheetId="6">'6. TO i TE-TO '!$1:$4</definedName>
    <definedName name="_xlnm.Print_Titles" localSheetId="7">'7. Isporuka dr. ОDS'!$1:$4</definedName>
    <definedName name="_xlnm.Print_Titles" localSheetId="8">'8. IspIstoPrLice'!$1:$4</definedName>
    <definedName name="_xlnm.Print_Titles" localSheetId="9">'9. Isporuka kr.kup. na JS'!$1:$4</definedName>
    <definedName name="yyya" localSheetId="1">#REF!</definedName>
    <definedName name="yyya" localSheetId="10">#REF!</definedName>
    <definedName name="yyya" localSheetId="11">#REF!</definedName>
    <definedName name="yyya" localSheetId="12">#REF!</definedName>
    <definedName name="yyya" localSheetId="13">#REF!</definedName>
    <definedName name="yyya" localSheetId="3">#REF!</definedName>
    <definedName name="yyya" localSheetId="4">#REF!</definedName>
    <definedName name="yyya" localSheetId="5">#REF!</definedName>
    <definedName name="yyya" localSheetId="6">#REF!</definedName>
    <definedName name="yyya" localSheetId="7">#REF!</definedName>
    <definedName name="yyya" localSheetId="8">#REF!</definedName>
    <definedName name="yyya" localSheetId="9">#REF!</definedName>
    <definedName name="yyya">#REF!</definedName>
    <definedName name="zz" localSheetId="1">#REF!</definedName>
    <definedName name="zz" localSheetId="10">#REF!</definedName>
    <definedName name="zz" localSheetId="11">#REF!</definedName>
    <definedName name="zz" localSheetId="12">#REF!</definedName>
    <definedName name="zz" localSheetId="13">#REF!</definedName>
    <definedName name="zz" localSheetId="2">#REF!</definedName>
    <definedName name="zz" localSheetId="3">#REF!</definedName>
    <definedName name="zz" localSheetId="4">#REF!</definedName>
    <definedName name="zz" localSheetId="5">#REF!</definedName>
    <definedName name="zz" localSheetId="6">#REF!</definedName>
    <definedName name="zz" localSheetId="7">#REF!</definedName>
    <definedName name="zz" localSheetId="8">#REF!</definedName>
    <definedName name="zz" localSheetId="9">#REF!</definedName>
    <definedName name="zz">#REF!</definedName>
    <definedName name="а" localSheetId="1">#REF!</definedName>
    <definedName name="а" localSheetId="10">#REF!</definedName>
    <definedName name="а" localSheetId="11">#REF!</definedName>
    <definedName name="а" localSheetId="12">#REF!</definedName>
    <definedName name="а" localSheetId="13">#REF!</definedName>
    <definedName name="а" localSheetId="2">#REF!</definedName>
    <definedName name="а" localSheetId="3">#REF!</definedName>
    <definedName name="а" localSheetId="4">#REF!</definedName>
    <definedName name="а" localSheetId="5">#REF!</definedName>
    <definedName name="а" localSheetId="6">#REF!</definedName>
    <definedName name="а" localSheetId="7">#REF!</definedName>
    <definedName name="а" localSheetId="8">#REF!</definedName>
    <definedName name="а" localSheetId="9">#REF!</definedName>
    <definedName name="а">#REF!</definedName>
    <definedName name="с" localSheetId="11">#REF!</definedName>
    <definedName name="с" localSheetId="12">#REF!</definedName>
    <definedName name="с" localSheetId="13">#REF!</definedName>
    <definedName name="с" localSheetId="4">#REF!</definedName>
    <definedName name="с" localSheetId="8">#REF!</definedName>
    <definedName name="с" localSheetId="9">#REF!</definedName>
    <definedName name="с">#REF!</definedName>
  </definedNames>
  <calcPr fullCalcOnLoad="1"/>
</workbook>
</file>

<file path=xl/comments3.xml><?xml version="1.0" encoding="utf-8"?>
<comments xmlns="http://schemas.openxmlformats.org/spreadsheetml/2006/main">
  <authors>
    <author>Dejana Milovanovic</author>
  </authors>
  <commentList>
    <comment ref="C13" authorId="0">
      <text>
        <r>
          <rPr>
            <sz val="10"/>
            <rFont val="Tahoma"/>
            <family val="2"/>
          </rPr>
          <t xml:space="preserve">
У складу са VI.1. Методологије, рачуна се на нивоу целе групе, а не одвојених подгрупа.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Dejana Milovanovic</author>
  </authors>
  <commentList>
    <comment ref="D8" authorId="0">
      <text>
        <r>
          <rPr>
            <sz val="8"/>
            <rFont val="Tahoma"/>
            <family val="2"/>
          </rPr>
          <t xml:space="preserve">Приказати дужину гасовода без кућних гасних прикључака.
</t>
        </r>
      </text>
    </comment>
  </commentList>
</comments>
</file>

<file path=xl/comments5.xml><?xml version="1.0" encoding="utf-8"?>
<comments xmlns="http://schemas.openxmlformats.org/spreadsheetml/2006/main">
  <authors>
    <author>AERS</author>
  </authors>
  <commentList>
    <comment ref="D35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40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45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51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56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МУ са аутоматским прикупљањем података о измереним протоцима ПГ са мин интервалом  ≤ 24 часа</t>
        </r>
      </text>
    </comment>
  </commentList>
</comments>
</file>

<file path=xl/sharedStrings.xml><?xml version="1.0" encoding="utf-8"?>
<sst xmlns="http://schemas.openxmlformats.org/spreadsheetml/2006/main" count="1301" uniqueCount="349">
  <si>
    <t>Количине за надокнаду губитака ПГ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</si>
  <si>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</si>
  <si>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</si>
  <si>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</si>
  <si>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</si>
  <si>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Седиште и адреса:</t>
  </si>
  <si>
    <t>Број лиценце: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</si>
  <si>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</si>
  <si>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</si>
  <si>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</si>
  <si>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</si>
  <si>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</si>
  <si>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</si>
  <si>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</si>
  <si>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АГЕНЦИЈА ЗА ЕНЕРГЕТИКУ РЕПУБЛИКЕ СРБИЈЕ</t>
  </si>
  <si>
    <t>1.</t>
  </si>
  <si>
    <t>1.1</t>
  </si>
  <si>
    <t>2.2</t>
  </si>
  <si>
    <t>3.1</t>
  </si>
  <si>
    <t>3.2</t>
  </si>
  <si>
    <t>2.</t>
  </si>
  <si>
    <t>3.</t>
  </si>
  <si>
    <t>4.</t>
  </si>
  <si>
    <t>5.</t>
  </si>
  <si>
    <t>Редни 
број</t>
  </si>
  <si>
    <t>Скраћенице:</t>
  </si>
  <si>
    <t xml:space="preserve">ДС - </t>
  </si>
  <si>
    <t>Дистрибутивни систем</t>
  </si>
  <si>
    <t xml:space="preserve">ПГ - </t>
  </si>
  <si>
    <t>Природни гас</t>
  </si>
  <si>
    <t>2.1.1</t>
  </si>
  <si>
    <t>2.1.2</t>
  </si>
  <si>
    <t>1.1.</t>
  </si>
  <si>
    <t>Јануар</t>
  </si>
  <si>
    <t>Фебруар</t>
  </si>
  <si>
    <t xml:space="preserve"> Март</t>
  </si>
  <si>
    <t>Април</t>
  </si>
  <si>
    <t xml:space="preserve"> Мај</t>
  </si>
  <si>
    <t>Јун</t>
  </si>
  <si>
    <t>Јул</t>
  </si>
  <si>
    <t>Август</t>
  </si>
  <si>
    <t xml:space="preserve"> Септембар</t>
  </si>
  <si>
    <t xml:space="preserve"> Октобар</t>
  </si>
  <si>
    <t>Новембар</t>
  </si>
  <si>
    <t>Децембар</t>
  </si>
  <si>
    <t>2.1.</t>
  </si>
  <si>
    <t>Месец</t>
  </si>
  <si>
    <t>1.1.1</t>
  </si>
  <si>
    <t>1.1.2</t>
  </si>
  <si>
    <t>1.2.1</t>
  </si>
  <si>
    <t>1.2.2</t>
  </si>
  <si>
    <t>1.2.3</t>
  </si>
  <si>
    <t>2.2.1</t>
  </si>
  <si>
    <t>2.1.1.1</t>
  </si>
  <si>
    <t>2.1.1.2</t>
  </si>
  <si>
    <t>1)</t>
  </si>
  <si>
    <t>Тражени подаци се уносе у ћелије обојене жутом бојом</t>
  </si>
  <si>
    <t>2)</t>
  </si>
  <si>
    <t>2.1.2.1</t>
  </si>
  <si>
    <t>2.1.2.2</t>
  </si>
  <si>
    <t>2.2.2</t>
  </si>
  <si>
    <t>Укупно:</t>
  </si>
  <si>
    <t>календарски број дана умесецу</t>
  </si>
  <si>
    <t>МДП-  Максимална дневна потрошња</t>
  </si>
  <si>
    <t>нефактурисано истицање</t>
  </si>
  <si>
    <t>фактурисано истицање</t>
  </si>
  <si>
    <t>Количине за прво пуњење нове мреже</t>
  </si>
  <si>
    <t>2.1.1.3</t>
  </si>
  <si>
    <t>2.1.2.3</t>
  </si>
  <si>
    <t>2.1.1.4</t>
  </si>
  <si>
    <t>ПРИМЕРИ:</t>
  </si>
  <si>
    <t>1.2</t>
  </si>
  <si>
    <t xml:space="preserve">Kомпримовани природни гас </t>
  </si>
  <si>
    <t xml:space="preserve">Коришћење термина:    </t>
  </si>
  <si>
    <t xml:space="preserve">У називу фајла уместо "Naziv ES_dd.mm.gg" унесите најкраћи препознатљив назив оператора и датум ! </t>
  </si>
  <si>
    <t>Дистрибуција и управљање дистрибутивним системом за природни гас</t>
  </si>
  <si>
    <t>Назив оператора система:</t>
  </si>
  <si>
    <t>Мала потрошња - домаћинства</t>
  </si>
  <si>
    <t>Мала потрошња- остали</t>
  </si>
  <si>
    <t>Ванвршна потрошња К1</t>
  </si>
  <si>
    <t>Равномерна потрошња К1</t>
  </si>
  <si>
    <t>Неравномерна потрошња К1</t>
  </si>
  <si>
    <t>Ванвршна потрошња К2</t>
  </si>
  <si>
    <t>Равномерна потрошња К2</t>
  </si>
  <si>
    <t>Неравномерна потрошња К2</t>
  </si>
  <si>
    <t xml:space="preserve">Мала потрошња </t>
  </si>
  <si>
    <t>1.1.2.</t>
  </si>
  <si>
    <t>1.1.3.</t>
  </si>
  <si>
    <t>1.1.4.</t>
  </si>
  <si>
    <t>1.1.1.1.</t>
  </si>
  <si>
    <t>1.1.1.2.</t>
  </si>
  <si>
    <t>Укупан број места испоруке са система</t>
  </si>
  <si>
    <t>са дистрибутивних система</t>
  </si>
  <si>
    <t>1.3</t>
  </si>
  <si>
    <t>2.1.1.1.1</t>
  </si>
  <si>
    <t xml:space="preserve"> са мреже p &lt; 6 bar</t>
  </si>
  <si>
    <t>2.1.3</t>
  </si>
  <si>
    <t>2.1.4</t>
  </si>
  <si>
    <t>2.1.3.1</t>
  </si>
  <si>
    <t>2.1.3.2</t>
  </si>
  <si>
    <t>2.1.4.1</t>
  </si>
  <si>
    <t>2.1.4.2</t>
  </si>
  <si>
    <t>2.1.4.3</t>
  </si>
  <si>
    <t>Оправдана годишња стопа губитака (%)</t>
  </si>
  <si>
    <t>Тарифни елемент капацитет</t>
  </si>
  <si>
    <t>2.1.1.1.2</t>
  </si>
  <si>
    <t>2.1.2.1.1</t>
  </si>
  <si>
    <t>2.1.2.1.2</t>
  </si>
  <si>
    <t>2.1.2.4</t>
  </si>
  <si>
    <t>2.1.3.3</t>
  </si>
  <si>
    <t>2.1.3.1.1</t>
  </si>
  <si>
    <t>2.1.3.1.2</t>
  </si>
  <si>
    <t>2.1.3.4</t>
  </si>
  <si>
    <t>Стопа губитака (%)</t>
  </si>
  <si>
    <t>7.</t>
  </si>
  <si>
    <t>2.1</t>
  </si>
  <si>
    <t xml:space="preserve">Месец  </t>
  </si>
  <si>
    <t>Укупно</t>
  </si>
  <si>
    <t>Календарски број дана умесецу</t>
  </si>
  <si>
    <t>1.1.3</t>
  </si>
  <si>
    <t>Без коришћења  мреже 6 ≤ p ≤16 bar другог ОДСа</t>
  </si>
  <si>
    <t>Са мреже p &lt; 6 bar</t>
  </si>
  <si>
    <t>Са мреже  6 ≤ p ≤16 bar</t>
  </si>
  <si>
    <t>3</t>
  </si>
  <si>
    <t>4</t>
  </si>
  <si>
    <t>Истицање</t>
  </si>
  <si>
    <t>4.1</t>
  </si>
  <si>
    <t>4.2</t>
  </si>
  <si>
    <t>5</t>
  </si>
  <si>
    <t>5.1</t>
  </si>
  <si>
    <t>6</t>
  </si>
  <si>
    <t>6.1</t>
  </si>
  <si>
    <t>7.1</t>
  </si>
  <si>
    <t>1.4</t>
  </si>
  <si>
    <t>3.1.1</t>
  </si>
  <si>
    <t>3.1.2</t>
  </si>
  <si>
    <t>3.2.1</t>
  </si>
  <si>
    <t>3.2.2</t>
  </si>
  <si>
    <t>3.2.3</t>
  </si>
  <si>
    <t>од произвођача - повезаног на ову дистрибуцију</t>
  </si>
  <si>
    <t>Мала потрошња - остали</t>
  </si>
  <si>
    <t>стопа техничких губитака (%)</t>
  </si>
  <si>
    <t>са транспортног система Србијагаса</t>
  </si>
  <si>
    <t>са транспортног система Југоросгаса</t>
  </si>
  <si>
    <t>са ДС1 другог ОДС</t>
  </si>
  <si>
    <t>са ДС2 другог ОДС</t>
  </si>
  <si>
    <t>1.5</t>
  </si>
  <si>
    <t>1.3.1</t>
  </si>
  <si>
    <t>1.3.2</t>
  </si>
  <si>
    <t>ОДС - оператор дистрибутивног система</t>
  </si>
  <si>
    <t>Категорија
корисника</t>
  </si>
  <si>
    <t>Врста материјала</t>
  </si>
  <si>
    <t xml:space="preserve">Крајње
стање </t>
  </si>
  <si>
    <t>Изградња нове мреже</t>
  </si>
  <si>
    <t>Стављање ван функције</t>
  </si>
  <si>
    <t xml:space="preserve">Замена цеви </t>
  </si>
  <si>
    <t>Промена 
дужине 
мреже</t>
  </si>
  <si>
    <t>вађење</t>
  </si>
  <si>
    <t>постављање</t>
  </si>
  <si>
    <t>p &lt; 6 bar</t>
  </si>
  <si>
    <t>Полиетилен</t>
  </si>
  <si>
    <t xml:space="preserve">Челик </t>
  </si>
  <si>
    <t xml:space="preserve">Укупно  p &lt; 6 bar </t>
  </si>
  <si>
    <t>Укупно   6 ≤ p ≤16 bar</t>
  </si>
  <si>
    <t xml:space="preserve">Укупно  на ДС  </t>
  </si>
  <si>
    <t>Почетно стање</t>
  </si>
  <si>
    <t>изграђених</t>
  </si>
  <si>
    <t>активних</t>
  </si>
  <si>
    <t xml:space="preserve"> </t>
  </si>
  <si>
    <t>6 ≤ p ≤  16 bar</t>
  </si>
  <si>
    <t>МП -  Мала потрошња</t>
  </si>
  <si>
    <t>6 ≤ p  ≤ 16 bar</t>
  </si>
  <si>
    <t>Број 
места испоруке</t>
  </si>
  <si>
    <t>3.3</t>
  </si>
  <si>
    <t>Упутство за попуњавање:</t>
  </si>
  <si>
    <t>Ако се потрошња  у летњим месецима не очитава сваког месеца, вишемесечну потрошњу домаћинства треба расподелити по месецима сразмерно броју дана у месецу.</t>
  </si>
  <si>
    <r>
      <t xml:space="preserve">За сваку групу, треба сабрати остварене </t>
    </r>
    <r>
      <rPr>
        <u val="single"/>
        <sz val="10"/>
        <color indexed="18"/>
        <rFont val="Arial Narrow"/>
        <family val="2"/>
      </rPr>
      <t>месечне потрошње</t>
    </r>
    <r>
      <rPr>
        <sz val="10"/>
        <color indexed="18"/>
        <rFont val="Arial Narrow"/>
        <family val="2"/>
      </rPr>
      <t xml:space="preserve"> по местима испоруке унутар групе и приказати укупну годишњу потрошњу и  број места испоруке за групу.</t>
    </r>
  </si>
  <si>
    <t>1</t>
  </si>
  <si>
    <t xml:space="preserve">на мрежи  притиска  p &lt; 6 bar </t>
  </si>
  <si>
    <t xml:space="preserve">         топланe</t>
  </si>
  <si>
    <t xml:space="preserve">         термоелектранe-топланe</t>
  </si>
  <si>
    <t>на мрежи притиска  6 ≤ p ≤16 bar</t>
  </si>
  <si>
    <t>2</t>
  </si>
  <si>
    <t>Неравномерна потрошња</t>
  </si>
  <si>
    <t>Равномерна потрошња</t>
  </si>
  <si>
    <t>Места испоруке</t>
  </si>
  <si>
    <t xml:space="preserve"> са мреже  6 ≤ p ≤16 bar</t>
  </si>
  <si>
    <t>Места испоруке по групама</t>
  </si>
  <si>
    <t>Количине унутар истог правног лица</t>
  </si>
  <si>
    <t>Капацитети унутар истог правног лица</t>
  </si>
  <si>
    <t>Места испоруке унутар истог правног лица</t>
  </si>
  <si>
    <t xml:space="preserve">Почетно        стање
</t>
  </si>
  <si>
    <t>Крајње стање</t>
  </si>
  <si>
    <r>
      <t>Година</t>
    </r>
    <r>
      <rPr>
        <sz val="10"/>
        <color indexed="10"/>
        <rFont val="Arial Narrow"/>
        <family val="2"/>
      </rPr>
      <t>:</t>
    </r>
  </si>
  <si>
    <t>2.2.3</t>
  </si>
  <si>
    <t>Испорука са ДС</t>
  </si>
  <si>
    <t xml:space="preserve">Преузимање у  ДС </t>
  </si>
  <si>
    <t>Испорука са   p &lt; 6 bar</t>
  </si>
  <si>
    <t xml:space="preserve">Коришћење мреже 6 ≤p ≤ 16 другог ОДС-а   </t>
  </si>
  <si>
    <t>Испорука са  6 ≤p ≤ 16 bar</t>
  </si>
  <si>
    <t>Капацитет за испоруку</t>
  </si>
  <si>
    <t>Испорука количина по групама</t>
  </si>
  <si>
    <t>Испорука капацитета по групама</t>
  </si>
  <si>
    <t>БМИ</t>
  </si>
  <si>
    <t xml:space="preserve"> % МИГ</t>
  </si>
  <si>
    <t>%  КГ</t>
  </si>
  <si>
    <t>Испорука корисницима ДС</t>
  </si>
  <si>
    <t>Категорија 1- К1</t>
  </si>
  <si>
    <t>Категорију 2- К2</t>
  </si>
  <si>
    <t>Категорију 1- К1</t>
  </si>
  <si>
    <t>Категорија 2- К2</t>
  </si>
  <si>
    <t>Са мреже p &lt; 6 bar- Категорија 1</t>
  </si>
  <si>
    <t>Сопствена потрошња</t>
  </si>
  <si>
    <t>Топлана</t>
  </si>
  <si>
    <t>Равномерни К1</t>
  </si>
  <si>
    <t>Ванвршни К1</t>
  </si>
  <si>
    <t>Неравномерни К1</t>
  </si>
  <si>
    <t>Друге неенергетске делатности</t>
  </si>
  <si>
    <t>2.3</t>
  </si>
  <si>
    <t>Ванвршни К2</t>
  </si>
  <si>
    <t>Равномерни К2</t>
  </si>
  <si>
    <t>Неравномерни К2</t>
  </si>
  <si>
    <t>2.3.1</t>
  </si>
  <si>
    <t>2.3.2</t>
  </si>
  <si>
    <t>2.3.3</t>
  </si>
  <si>
    <t>3.1.3</t>
  </si>
  <si>
    <t>3.3.1</t>
  </si>
  <si>
    <t>3.3.2</t>
  </si>
  <si>
    <t>3.3.3</t>
  </si>
  <si>
    <t>1.6</t>
  </si>
  <si>
    <t>1.7</t>
  </si>
  <si>
    <t xml:space="preserve">БМИ - </t>
  </si>
  <si>
    <t>Број места испоруке</t>
  </si>
  <si>
    <t xml:space="preserve"> % МИГ - процентуално учешће броја места испоруке групе у укупном броју места испоруке домаћинствима</t>
  </si>
  <si>
    <t>Годишња потрошња гаса</t>
  </si>
  <si>
    <t>%  КГ - процентуално учешће количина групе у укупној годишњој количини утрошеног гаса за домаћинства</t>
  </si>
  <si>
    <r>
      <t xml:space="preserve">Разврставање на групе по </t>
    </r>
    <r>
      <rPr>
        <sz val="11"/>
        <color indexed="18"/>
        <rFont val="Arial Narrow"/>
        <family val="2"/>
      </rPr>
      <t xml:space="preserve">новој </t>
    </r>
    <r>
      <rPr>
        <sz val="11"/>
        <color indexed="18"/>
        <rFont val="Arial Narrow"/>
        <family val="2"/>
      </rPr>
      <t>методологији</t>
    </r>
  </si>
  <si>
    <t>Просечна потрошња домаћин.</t>
  </si>
  <si>
    <t>Мала потрошња К1</t>
  </si>
  <si>
    <t>2.4</t>
  </si>
  <si>
    <t>2.4.1</t>
  </si>
  <si>
    <t>2.4.2</t>
  </si>
  <si>
    <t>2.4.3</t>
  </si>
  <si>
    <t>Табеле у које се подаци уносе само по завршетку године (а не шестомесечно) су:</t>
  </si>
  <si>
    <t>3)</t>
  </si>
  <si>
    <t>1.1.1.1</t>
  </si>
  <si>
    <t>1.1.1.2</t>
  </si>
  <si>
    <t>1.1.4</t>
  </si>
  <si>
    <t>(m)</t>
  </si>
  <si>
    <t>Ванвршна потрошња</t>
  </si>
  <si>
    <t>Укупна испорука количина по корисницима</t>
  </si>
  <si>
    <t>Јавни снабдевач - сопствена дистрибуција</t>
  </si>
  <si>
    <t>Резервни снабдевач - Србијагас</t>
  </si>
  <si>
    <t>7</t>
  </si>
  <si>
    <t>8</t>
  </si>
  <si>
    <t>9</t>
  </si>
  <si>
    <t>10</t>
  </si>
  <si>
    <t>11</t>
  </si>
  <si>
    <t>IC-T-G Distribucija_RI_2016_Suboticagas_15.01.16.xls;</t>
  </si>
  <si>
    <t>КПГ-</t>
  </si>
  <si>
    <t>Снабдевач - сопствена дистрибуција</t>
  </si>
  <si>
    <t>Сопствене потребе на ДС - гас за грејање сопствених просторија,  кување и сл.; КПГ пумпа за сопствена возила- улазе у тарифне елементе на дистрибуцији.</t>
  </si>
  <si>
    <r>
      <rPr>
        <b/>
        <sz val="10"/>
        <color indexed="18"/>
        <rFont val="Arial Narrow"/>
        <family val="2"/>
      </rPr>
      <t>За купце који су били на</t>
    </r>
    <r>
      <rPr>
        <b/>
        <sz val="10"/>
        <color indexed="10"/>
        <rFont val="Arial Narrow"/>
        <family val="2"/>
      </rPr>
      <t xml:space="preserve"> РЕЗЕРВНОМ СНАБДЕВАЊУ</t>
    </r>
  </si>
  <si>
    <r>
      <rPr>
        <b/>
        <sz val="10"/>
        <color indexed="18"/>
        <rFont val="Arial Narrow"/>
        <family val="2"/>
      </rPr>
      <t>За купце који су били на</t>
    </r>
    <r>
      <rPr>
        <b/>
        <sz val="10"/>
        <color indexed="10"/>
        <rFont val="Arial Narrow"/>
        <family val="2"/>
      </rPr>
      <t xml:space="preserve"> СЛОБОДНОМ ТРЖИШТУ</t>
    </r>
  </si>
  <si>
    <r>
      <rPr>
        <b/>
        <sz val="10"/>
        <color indexed="18"/>
        <rFont val="Arial Narrow"/>
        <family val="2"/>
      </rPr>
      <t>За купце који су били на</t>
    </r>
    <r>
      <rPr>
        <b/>
        <sz val="10"/>
        <color indexed="10"/>
        <rFont val="Arial Narrow"/>
        <family val="2"/>
      </rPr>
      <t xml:space="preserve"> ЈАВНОМ СНАБДЕВАЊУ</t>
    </r>
  </si>
  <si>
    <t>kWh</t>
  </si>
  <si>
    <t>kWh/дан/година</t>
  </si>
  <si>
    <t>Капацитети по месецима (kWh/дан/ год)</t>
  </si>
  <si>
    <t>Потрошња по месецима  (kWh)</t>
  </si>
  <si>
    <t>Количине  (kWh)</t>
  </si>
  <si>
    <t>(kWh/дан/ год)</t>
  </si>
  <si>
    <t xml:space="preserve"> (kWh)</t>
  </si>
  <si>
    <t>(kWh/дан/год)</t>
  </si>
  <si>
    <t>Напомена: Ову колону прилагодити  броју и називима корисника система,  уносити називе снабдевача, као и крајњих купаца који сами уговарају коришћење система.</t>
  </si>
  <si>
    <t>ПГ (kWh )</t>
  </si>
  <si>
    <t>ПГ (kWh) -</t>
  </si>
  <si>
    <t>К1, К2  - Категорија 1, Категорија 2</t>
  </si>
  <si>
    <t>Капацитет  (kWh/дан/год)</t>
  </si>
  <si>
    <t>Губитак ПГ без истицања - технички  (kWh)</t>
  </si>
  <si>
    <t>Оправдана количина за надокнаду губитака ПГ (kWh)</t>
  </si>
  <si>
    <t>Остварена потрошња домаћинстава по групама годишње потрошње (kWh )</t>
  </si>
  <si>
    <t>Просечна потрошња групе (kWh )</t>
  </si>
  <si>
    <t>Обрачунска енергија ПГ (kWh) се утврђује у складу са Чланом 45. Уредбе о условима испоруке и снабдевања природним гасом (Сл. гласник РС, бр. 49/2022 и 32/2023).</t>
  </si>
  <si>
    <t>Обрачунска енергија  ПГ се исказује у kWh, а капацитети у kWh/дан/год . Обрачунска енергија ПГ (kWh) се утврђује у складу са Чланом 45. Уредбе о условима испоруке и снабдевања природним гасом (Сл. гласник РС, бр. 49/2022 и 32/2023).</t>
  </si>
  <si>
    <t>редни број</t>
  </si>
  <si>
    <t>уграђених</t>
  </si>
  <si>
    <t>За домаћинства</t>
  </si>
  <si>
    <t>за домаћинства</t>
  </si>
  <si>
    <t xml:space="preserve">Индивидуални </t>
  </si>
  <si>
    <t>Прикључци на дистрибутивну мрежу по врстама прикључака</t>
  </si>
  <si>
    <t>Мерни уређаји (МУ)</t>
  </si>
  <si>
    <t>6 ≤ p ≤ 16 bar</t>
  </si>
  <si>
    <t>Категорија</t>
  </si>
  <si>
    <t>Редни број</t>
  </si>
  <si>
    <t>2.4.1.1</t>
  </si>
  <si>
    <t>2.4.1.2</t>
  </si>
  <si>
    <t>2.5</t>
  </si>
  <si>
    <t>2.5.1</t>
  </si>
  <si>
    <t>2.5.2</t>
  </si>
  <si>
    <t xml:space="preserve">изградња нових </t>
  </si>
  <si>
    <t xml:space="preserve">замена МУ (уграђених у 2023. и оних из претходних периода) </t>
  </si>
  <si>
    <t>3.1.4</t>
  </si>
  <si>
    <t>3.2.2.1</t>
  </si>
  <si>
    <t>3.2.2.2</t>
  </si>
  <si>
    <t>3.2.2.3</t>
  </si>
  <si>
    <t>3.2.2.4</t>
  </si>
  <si>
    <t>2.2.4</t>
  </si>
  <si>
    <t>2.3.2.1</t>
  </si>
  <si>
    <t>2.3.2.2</t>
  </si>
  <si>
    <t>2.3.2.3</t>
  </si>
  <si>
    <t>2.3.2.4</t>
  </si>
  <si>
    <t xml:space="preserve"> за све остале купце  из К1</t>
  </si>
  <si>
    <t>за све остале купце из К1</t>
  </si>
  <si>
    <t xml:space="preserve">уградња нових МУ </t>
  </si>
  <si>
    <t>активирање МУ (уграђених у 2023. и оних из претходних периода)</t>
  </si>
  <si>
    <t>деактивирање МУ</t>
  </si>
  <si>
    <t xml:space="preserve"> домаћинства на групном</t>
  </si>
  <si>
    <t>остали на групном</t>
  </si>
  <si>
    <t>МУ  без компензатора температуре</t>
  </si>
  <si>
    <t>МУ са компензатором температуре</t>
  </si>
  <si>
    <t>МУ  са коректором (p и T)</t>
  </si>
  <si>
    <t>МУ са data logerom</t>
  </si>
  <si>
    <r>
      <t>За све остале купце из К1 са са макс. часовном потошњом &lt; 500 m</t>
    </r>
    <r>
      <rPr>
        <b/>
        <strike/>
        <vertAlign val="superscript"/>
        <sz val="10"/>
        <color indexed="18"/>
        <rFont val="Arial Narrow"/>
        <family val="2"/>
      </rPr>
      <t>3</t>
    </r>
    <r>
      <rPr>
        <b/>
        <sz val="10"/>
        <color indexed="18"/>
        <rFont val="Arial Narrow"/>
        <family val="2"/>
      </rPr>
      <t>/h</t>
    </r>
  </si>
  <si>
    <t>За све остале купце из К1 са са макс. часовном потошњом ≥ 500 m3/h</t>
  </si>
  <si>
    <t>За купце са са макс. часовном потошњом &lt; 500 m3/h</t>
  </si>
  <si>
    <t>За купце са са макс. часовном потошњом ≥ 500 m3/h</t>
  </si>
  <si>
    <t>МУ са коректором и data logerom</t>
  </si>
  <si>
    <t>активирање (уграђених у 2023. и оних из претходних периода)</t>
  </si>
  <si>
    <t>деактивирање</t>
  </si>
  <si>
    <t>Број  крајњих купаца на групном</t>
  </si>
  <si>
    <t>Укупан број прикључака на целом ДС</t>
  </si>
  <si>
    <t>Број прикључака у Категорији 1</t>
  </si>
  <si>
    <t>Број прикључака у Категорији 2</t>
  </si>
  <si>
    <t>Типски прикључци</t>
  </si>
  <si>
    <t>Групни прикључци</t>
  </si>
  <si>
    <t>Индивидуални прикључци</t>
  </si>
  <si>
    <t>Укупно МУ на целом ДС</t>
  </si>
  <si>
    <t>Укупно МУ у Категорији 1</t>
  </si>
  <si>
    <t>Укупно МУ у Категорији 2</t>
  </si>
  <si>
    <r>
      <rPr>
        <sz val="11"/>
        <color indexed="18"/>
        <rFont val="Calibri"/>
        <family val="2"/>
      </rPr>
      <t>≤</t>
    </r>
    <r>
      <rPr>
        <sz val="8.25"/>
        <color indexed="18"/>
        <rFont val="Arial Narrow"/>
        <family val="2"/>
      </rPr>
      <t xml:space="preserve"> </t>
    </r>
    <r>
      <rPr>
        <sz val="11"/>
        <color indexed="18"/>
        <rFont val="Arial Narrow"/>
        <family val="2"/>
      </rPr>
      <t>2.000</t>
    </r>
  </si>
  <si>
    <r>
      <t>(2.000-7.500</t>
    </r>
    <r>
      <rPr>
        <sz val="11"/>
        <color indexed="18"/>
        <rFont val="SimSun"/>
        <family val="0"/>
      </rPr>
      <t>]</t>
    </r>
  </si>
  <si>
    <t>(7.500-12.000]</t>
  </si>
  <si>
    <r>
      <rPr>
        <sz val="11"/>
        <color indexed="18"/>
        <rFont val="Calibri"/>
        <family val="2"/>
      </rPr>
      <t>(</t>
    </r>
    <r>
      <rPr>
        <sz val="11"/>
        <color indexed="18"/>
        <rFont val="Arial Narrow"/>
        <family val="2"/>
      </rPr>
      <t>12.000-17.500</t>
    </r>
    <r>
      <rPr>
        <sz val="11"/>
        <color indexed="18"/>
        <rFont val="Calibri"/>
        <family val="2"/>
      </rPr>
      <t>]</t>
    </r>
  </si>
  <si>
    <r>
      <t>(17.000-50.000</t>
    </r>
    <r>
      <rPr>
        <sz val="8.25"/>
        <color indexed="18"/>
        <rFont val="Calibri"/>
        <family val="2"/>
      </rPr>
      <t>]</t>
    </r>
  </si>
  <si>
    <t>&gt; 50.000</t>
  </si>
  <si>
    <t>≤ 2.000</t>
  </si>
  <si>
    <t>(2.000-7.500]</t>
  </si>
  <si>
    <t>(12.000-17.500]</t>
  </si>
  <si>
    <t>(17.500-50.000]</t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</si>
</sst>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General_)"/>
    <numFmt numFmtId="185" formatCode="0.0"/>
    <numFmt numFmtId="186" formatCode="#,##0.0"/>
    <numFmt numFmtId="187" formatCode="0_)"/>
    <numFmt numFmtId="188" formatCode="0.0%"/>
    <numFmt numFmtId="189" formatCode="[$-409]dddd\,\ mmmm\ dd\,\ yyyy"/>
    <numFmt numFmtId="190" formatCode="#,##0.0000"/>
    <numFmt numFmtId="191" formatCode="#,##0.000"/>
    <numFmt numFmtId="192" formatCode="#,##0.0;[Red]#,##0.0"/>
    <numFmt numFmtId="193" formatCode="#,##0.00000"/>
    <numFmt numFmtId="194" formatCode="[$-409]d\-mmm\-yy;@"/>
    <numFmt numFmtId="195" formatCode="0.000"/>
    <numFmt numFmtId="196" formatCode="0.0000"/>
    <numFmt numFmtId="197" formatCode="0.00000"/>
    <numFmt numFmtId="198" formatCode="0.000000"/>
    <numFmt numFmtId="199" formatCode="#,##0.000;[Red]#,##0.000"/>
    <numFmt numFmtId="200" formatCode="0.000%"/>
    <numFmt numFmtId="201" formatCode="0.0000%"/>
    <numFmt numFmtId="202" formatCode="0.000000%"/>
    <numFmt numFmtId="203" formatCode="0.0000000%"/>
    <numFmt numFmtId="204" formatCode="#,##0;[Red]#,##0"/>
    <numFmt numFmtId="205" formatCode="0.000000000%"/>
    <numFmt numFmtId="206" formatCode="0.0000000000%"/>
    <numFmt numFmtId="207" formatCode="0.00000%"/>
  </numFmts>
  <fonts count="105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i/>
      <sz val="10"/>
      <color indexed="62"/>
      <name val="Arial Narrow"/>
      <family val="2"/>
    </font>
    <font>
      <b/>
      <sz val="12"/>
      <color indexed="62"/>
      <name val="Arial Narrow"/>
      <family val="2"/>
    </font>
    <font>
      <sz val="10"/>
      <color indexed="10"/>
      <name val="Arial Narrow"/>
      <family val="2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18"/>
      <name val="Arial Narrow"/>
      <family val="2"/>
    </font>
    <font>
      <sz val="8"/>
      <name val="Tahoma"/>
      <family val="2"/>
    </font>
    <font>
      <u val="single"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11"/>
      <color indexed="18"/>
      <name val="Calibri"/>
      <family val="2"/>
    </font>
    <font>
      <sz val="8.25"/>
      <color indexed="18"/>
      <name val="Arial Narrow"/>
      <family val="2"/>
    </font>
    <font>
      <sz val="11"/>
      <color indexed="18"/>
      <name val="SimSun"/>
      <family val="0"/>
    </font>
    <font>
      <sz val="8.25"/>
      <color indexed="18"/>
      <name val="Calibri"/>
      <family val="2"/>
    </font>
    <font>
      <b/>
      <sz val="9"/>
      <name val="Tahoma"/>
      <family val="2"/>
    </font>
    <font>
      <b/>
      <strike/>
      <vertAlign val="superscript"/>
      <sz val="10"/>
      <color indexed="18"/>
      <name val="Arial Narrow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8"/>
      <name val="Arial Narrow"/>
      <family val="2"/>
    </font>
    <font>
      <sz val="10"/>
      <color indexed="36"/>
      <name val="Arial Narrow"/>
      <family val="2"/>
    </font>
    <font>
      <b/>
      <sz val="10"/>
      <color indexed="36"/>
      <name val="Arial Narrow"/>
      <family val="2"/>
    </font>
    <font>
      <sz val="11"/>
      <color indexed="36"/>
      <name val="Arial Narrow"/>
      <family val="2"/>
    </font>
    <font>
      <i/>
      <sz val="10"/>
      <color indexed="18"/>
      <name val="Arial Narrow"/>
      <family val="2"/>
    </font>
    <font>
      <sz val="10"/>
      <color indexed="36"/>
      <name val="Arial"/>
      <family val="2"/>
    </font>
    <font>
      <sz val="10"/>
      <color indexed="12"/>
      <name val="Arial Narrow"/>
      <family val="2"/>
    </font>
    <font>
      <i/>
      <sz val="11"/>
      <color indexed="18"/>
      <name val="Arial Narrow"/>
      <family val="2"/>
    </font>
    <font>
      <sz val="10"/>
      <color indexed="57"/>
      <name val="Arial Narrow"/>
      <family val="2"/>
    </font>
    <font>
      <sz val="11"/>
      <color indexed="10"/>
      <name val="Arial Narrow"/>
      <family val="2"/>
    </font>
    <font>
      <sz val="10"/>
      <color indexed="30"/>
      <name val="Arial Narrow"/>
      <family val="2"/>
    </font>
    <font>
      <sz val="10"/>
      <color indexed="36"/>
      <name val="Calibri"/>
      <family val="2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000099"/>
      <name val="Arial Narrow"/>
      <family val="2"/>
    </font>
    <font>
      <b/>
      <sz val="10"/>
      <color rgb="FF000099"/>
      <name val="Arial Narrow"/>
      <family val="2"/>
    </font>
    <font>
      <sz val="9"/>
      <color rgb="FF000099"/>
      <name val="Arial Narrow"/>
      <family val="2"/>
    </font>
    <font>
      <sz val="10"/>
      <color rgb="FF000080"/>
      <name val="Arial Narrow"/>
      <family val="2"/>
    </font>
    <font>
      <sz val="11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rgb="FF7030A0"/>
      <name val="Arial Narrow"/>
      <family val="2"/>
    </font>
    <font>
      <b/>
      <sz val="11"/>
      <color rgb="FF00008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  <font>
      <i/>
      <sz val="10"/>
      <color rgb="FF000080"/>
      <name val="Arial Narrow"/>
      <family val="2"/>
    </font>
    <font>
      <sz val="10"/>
      <color rgb="FF7030A0"/>
      <name val="Arial"/>
      <family val="2"/>
    </font>
    <font>
      <sz val="11"/>
      <color rgb="FF000099"/>
      <name val="Arial Narrow"/>
      <family val="2"/>
    </font>
    <font>
      <b/>
      <sz val="10"/>
      <color rgb="FF00009A"/>
      <name val="Arial Narrow"/>
      <family val="2"/>
    </font>
    <font>
      <sz val="10"/>
      <color rgb="FF00009A"/>
      <name val="Arial Narrow"/>
      <family val="2"/>
    </font>
    <font>
      <sz val="10"/>
      <color rgb="FF0000C8"/>
      <name val="Arial Narrow"/>
      <family val="2"/>
    </font>
    <font>
      <sz val="11"/>
      <color rgb="FF00009A"/>
      <name val="Arial Narrow"/>
      <family val="2"/>
    </font>
    <font>
      <b/>
      <sz val="11"/>
      <color rgb="FF000099"/>
      <name val="Arial Narrow"/>
      <family val="2"/>
    </font>
    <font>
      <sz val="10"/>
      <color rgb="FFFF0000"/>
      <name val="Arial Narrow"/>
      <family val="2"/>
    </font>
    <font>
      <i/>
      <sz val="11"/>
      <color rgb="FF000080"/>
      <name val="Arial Narrow"/>
      <family val="2"/>
    </font>
    <font>
      <b/>
      <sz val="10"/>
      <color rgb="FFFF0000"/>
      <name val="Arial Narrow"/>
      <family val="2"/>
    </font>
    <font>
      <sz val="10"/>
      <color theme="6" tint="-0.24997000396251678"/>
      <name val="Arial Narrow"/>
      <family val="2"/>
    </font>
    <font>
      <sz val="11"/>
      <color rgb="FFFF0000"/>
      <name val="Arial Narrow"/>
      <family val="2"/>
    </font>
    <font>
      <b/>
      <sz val="11"/>
      <color rgb="FF003399"/>
      <name val="Arial Narrow"/>
      <family val="2"/>
    </font>
    <font>
      <sz val="11"/>
      <color rgb="FF003399"/>
      <name val="Arial Narrow"/>
      <family val="2"/>
    </font>
    <font>
      <sz val="10"/>
      <color rgb="FF0033CC"/>
      <name val="Arial Narrow"/>
      <family val="2"/>
    </font>
    <font>
      <sz val="10"/>
      <color rgb="FF0000FF"/>
      <name val="Arial Narrow"/>
      <family val="2"/>
    </font>
    <font>
      <sz val="10"/>
      <color rgb="FF7030A0"/>
      <name val="Calibri"/>
      <family val="2"/>
    </font>
    <font>
      <sz val="11"/>
      <color rgb="FF000000"/>
      <name val="Arial"/>
      <family val="2"/>
    </font>
    <font>
      <b/>
      <sz val="10"/>
      <color rgb="FF003399"/>
      <name val="Arial Narrow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13" fillId="33" borderId="0">
      <alignment horizontal="left" vertical="top"/>
      <protection/>
    </xf>
    <xf numFmtId="0" fontId="13" fillId="33" borderId="0">
      <alignment horizontal="left" vertical="top"/>
      <protection/>
    </xf>
    <xf numFmtId="0" fontId="13" fillId="33" borderId="0">
      <alignment horizontal="left" vertical="top"/>
      <protection/>
    </xf>
    <xf numFmtId="0" fontId="13" fillId="33" borderId="0">
      <alignment horizontal="center" vertical="top"/>
      <protection/>
    </xf>
    <xf numFmtId="0" fontId="13" fillId="33" borderId="0">
      <alignment horizontal="right" vertical="top"/>
      <protection/>
    </xf>
    <xf numFmtId="187" fontId="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167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/>
    </xf>
    <xf numFmtId="3" fontId="5" fillId="33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 vertical="center"/>
      <protection/>
    </xf>
    <xf numFmtId="2" fontId="75" fillId="0" borderId="0" xfId="0" applyNumberFormat="1" applyFont="1" applyBorder="1" applyAlignment="1" applyProtection="1">
      <alignment horizontal="justify" vertical="center"/>
      <protection/>
    </xf>
    <xf numFmtId="3" fontId="74" fillId="0" borderId="0" xfId="0" applyNumberFormat="1" applyFont="1" applyFill="1" applyBorder="1" applyAlignment="1" applyProtection="1">
      <alignment horizontal="right" vertical="center"/>
      <protection/>
    </xf>
    <xf numFmtId="3" fontId="75" fillId="0" borderId="0" xfId="0" applyNumberFormat="1" applyFont="1" applyFill="1" applyBorder="1" applyAlignment="1" applyProtection="1">
      <alignment horizontal="right" vertical="center"/>
      <protection/>
    </xf>
    <xf numFmtId="0" fontId="74" fillId="33" borderId="0" xfId="0" applyFont="1" applyFill="1" applyAlignment="1" applyProtection="1">
      <alignment horizontal="left" vertical="center"/>
      <protection/>
    </xf>
    <xf numFmtId="0" fontId="74" fillId="33" borderId="0" xfId="0" applyFont="1" applyFill="1" applyAlignment="1" applyProtection="1">
      <alignment vertical="center"/>
      <protection/>
    </xf>
    <xf numFmtId="3" fontId="75" fillId="0" borderId="0" xfId="0" applyNumberFormat="1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33" borderId="0" xfId="0" applyNumberFormat="1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vertical="center" wrapText="1"/>
      <protection/>
    </xf>
    <xf numFmtId="0" fontId="74" fillId="0" borderId="0" xfId="0" applyFont="1" applyFill="1" applyAlignment="1" applyProtection="1">
      <alignment vertical="center"/>
      <protection/>
    </xf>
    <xf numFmtId="0" fontId="74" fillId="0" borderId="0" xfId="0" applyFont="1" applyFill="1" applyAlignment="1" applyProtection="1">
      <alignment vertical="center" wrapText="1"/>
      <protection/>
    </xf>
    <xf numFmtId="0" fontId="74" fillId="0" borderId="0" xfId="0" applyFont="1" applyAlignment="1" applyProtection="1">
      <alignment horizontal="left" vertical="center"/>
      <protection/>
    </xf>
    <xf numFmtId="0" fontId="74" fillId="33" borderId="0" xfId="0" applyNumberFormat="1" applyFont="1" applyFill="1" applyBorder="1" applyAlignment="1" applyProtection="1">
      <alignment vertical="center"/>
      <protection/>
    </xf>
    <xf numFmtId="14" fontId="74" fillId="0" borderId="0" xfId="0" applyNumberFormat="1" applyFont="1" applyFill="1" applyAlignment="1" applyProtection="1">
      <alignment horizontal="left" vertical="center"/>
      <protection/>
    </xf>
    <xf numFmtId="14" fontId="74" fillId="0" borderId="0" xfId="0" applyNumberFormat="1" applyFont="1" applyFill="1" applyAlignment="1" applyProtection="1">
      <alignment vertical="center"/>
      <protection/>
    </xf>
    <xf numFmtId="2" fontId="75" fillId="0" borderId="0" xfId="0" applyNumberFormat="1" applyFont="1" applyAlignment="1" applyProtection="1">
      <alignment horizontal="left" vertical="center"/>
      <protection/>
    </xf>
    <xf numFmtId="0" fontId="74" fillId="0" borderId="0" xfId="0" applyNumberFormat="1" applyFont="1" applyFill="1" applyAlignment="1" applyProtection="1">
      <alignment vertical="center"/>
      <protection/>
    </xf>
    <xf numFmtId="2" fontId="75" fillId="0" borderId="10" xfId="0" applyNumberFormat="1" applyFont="1" applyBorder="1" applyAlignment="1" applyProtection="1">
      <alignment horizontal="right" vertical="center" wrapText="1"/>
      <protection/>
    </xf>
    <xf numFmtId="2" fontId="74" fillId="0" borderId="11" xfId="0" applyNumberFormat="1" applyFont="1" applyBorder="1" applyAlignment="1" applyProtection="1">
      <alignment horizontal="right" vertical="center" wrapText="1"/>
      <protection/>
    </xf>
    <xf numFmtId="3" fontId="74" fillId="0" borderId="12" xfId="58" applyNumberFormat="1" applyFont="1" applyFill="1" applyBorder="1" applyAlignment="1" applyProtection="1">
      <alignment horizontal="right" vertical="center"/>
      <protection/>
    </xf>
    <xf numFmtId="3" fontId="74" fillId="32" borderId="12" xfId="58" applyNumberFormat="1" applyFont="1" applyFill="1" applyBorder="1" applyAlignment="1" applyProtection="1">
      <alignment horizontal="right" vertical="center"/>
      <protection locked="0"/>
    </xf>
    <xf numFmtId="49" fontId="74" fillId="33" borderId="0" xfId="58" applyNumberFormat="1" applyFont="1" applyFill="1" applyBorder="1" applyAlignment="1" applyProtection="1">
      <alignment horizontal="left" vertical="center" indent="2"/>
      <protection/>
    </xf>
    <xf numFmtId="0" fontId="74" fillId="33" borderId="0" xfId="58" applyFont="1" applyFill="1" applyBorder="1" applyAlignment="1" applyProtection="1">
      <alignment vertical="center"/>
      <protection/>
    </xf>
    <xf numFmtId="49" fontId="76" fillId="33" borderId="0" xfId="58" applyNumberFormat="1" applyFont="1" applyFill="1" applyBorder="1" applyAlignment="1" applyProtection="1">
      <alignment horizontal="left" vertical="center" indent="2"/>
      <protection/>
    </xf>
    <xf numFmtId="3" fontId="76" fillId="33" borderId="0" xfId="58" applyNumberFormat="1" applyFont="1" applyFill="1" applyBorder="1" applyAlignment="1" applyProtection="1">
      <alignment horizontal="center" vertical="center"/>
      <protection/>
    </xf>
    <xf numFmtId="49" fontId="74" fillId="0" borderId="0" xfId="0" applyNumberFormat="1" applyFont="1" applyBorder="1" applyAlignment="1" applyProtection="1">
      <alignment horizontal="center"/>
      <protection/>
    </xf>
    <xf numFmtId="3" fontId="74" fillId="0" borderId="0" xfId="0" applyNumberFormat="1" applyFont="1" applyFill="1" applyBorder="1" applyAlignment="1" applyProtection="1">
      <alignment horizontal="right"/>
      <protection/>
    </xf>
    <xf numFmtId="0" fontId="74" fillId="33" borderId="0" xfId="0" applyFont="1" applyFill="1" applyBorder="1" applyAlignment="1" applyProtection="1">
      <alignment/>
      <protection/>
    </xf>
    <xf numFmtId="0" fontId="75" fillId="33" borderId="0" xfId="0" applyNumberFormat="1" applyFont="1" applyFill="1" applyAlignment="1" applyProtection="1">
      <alignment horizontal="center"/>
      <protection/>
    </xf>
    <xf numFmtId="0" fontId="75" fillId="33" borderId="0" xfId="0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NumberFormat="1" applyFont="1" applyAlignment="1" applyProtection="1">
      <alignment vertical="center"/>
      <protection/>
    </xf>
    <xf numFmtId="0" fontId="74" fillId="33" borderId="13" xfId="0" applyFont="1" applyFill="1" applyBorder="1" applyAlignment="1" applyProtection="1">
      <alignment horizontal="left" vertical="center"/>
      <protection/>
    </xf>
    <xf numFmtId="0" fontId="74" fillId="33" borderId="13" xfId="0" applyFont="1" applyFill="1" applyBorder="1" applyAlignment="1" applyProtection="1">
      <alignment horizontal="left" vertical="center" indent="2"/>
      <protection/>
    </xf>
    <xf numFmtId="0" fontId="74" fillId="33" borderId="14" xfId="0" applyFont="1" applyFill="1" applyBorder="1" applyAlignment="1" applyProtection="1">
      <alignment horizontal="left" vertical="center"/>
      <protection/>
    </xf>
    <xf numFmtId="0" fontId="74" fillId="33" borderId="15" xfId="58" applyFont="1" applyFill="1" applyBorder="1" applyAlignment="1" applyProtection="1">
      <alignment vertical="center"/>
      <protection/>
    </xf>
    <xf numFmtId="0" fontId="74" fillId="0" borderId="16" xfId="0" applyNumberFormat="1" applyFont="1" applyBorder="1" applyAlignment="1" applyProtection="1">
      <alignment horizontal="center" vertical="center"/>
      <protection/>
    </xf>
    <xf numFmtId="3" fontId="74" fillId="0" borderId="17" xfId="58" applyNumberFormat="1" applyFont="1" applyFill="1" applyBorder="1" applyAlignment="1" applyProtection="1">
      <alignment horizontal="right" vertical="center"/>
      <protection/>
    </xf>
    <xf numFmtId="2" fontId="74" fillId="0" borderId="18" xfId="0" applyNumberFormat="1" applyFont="1" applyBorder="1" applyAlignment="1" applyProtection="1">
      <alignment horizontal="center" vertical="center"/>
      <protection/>
    </xf>
    <xf numFmtId="2" fontId="74" fillId="0" borderId="16" xfId="0" applyNumberFormat="1" applyFont="1" applyBorder="1" applyAlignment="1" applyProtection="1">
      <alignment horizontal="center" vertical="center"/>
      <protection/>
    </xf>
    <xf numFmtId="0" fontId="74" fillId="0" borderId="19" xfId="0" applyNumberFormat="1" applyFont="1" applyBorder="1" applyAlignment="1" applyProtection="1">
      <alignment horizontal="center" vertical="center"/>
      <protection/>
    </xf>
    <xf numFmtId="1" fontId="74" fillId="0" borderId="20" xfId="0" applyNumberFormat="1" applyFont="1" applyFill="1" applyBorder="1" applyAlignment="1" applyProtection="1">
      <alignment horizontal="center" vertical="center"/>
      <protection/>
    </xf>
    <xf numFmtId="1" fontId="74" fillId="0" borderId="21" xfId="0" applyNumberFormat="1" applyFont="1" applyFill="1" applyBorder="1" applyAlignment="1" applyProtection="1">
      <alignment horizontal="center" vertical="center"/>
      <protection/>
    </xf>
    <xf numFmtId="1" fontId="74" fillId="0" borderId="21" xfId="0" applyNumberFormat="1" applyFont="1" applyBorder="1" applyAlignment="1" applyProtection="1">
      <alignment horizontal="center" vertical="center"/>
      <protection/>
    </xf>
    <xf numFmtId="0" fontId="74" fillId="0" borderId="21" xfId="0" applyNumberFormat="1" applyFont="1" applyBorder="1" applyAlignment="1" applyProtection="1">
      <alignment horizontal="center" vertical="center"/>
      <protection/>
    </xf>
    <xf numFmtId="0" fontId="74" fillId="0" borderId="22" xfId="0" applyNumberFormat="1" applyFont="1" applyFill="1" applyBorder="1" applyAlignment="1" applyProtection="1">
      <alignment horizontal="center" vertical="center"/>
      <protection/>
    </xf>
    <xf numFmtId="0" fontId="74" fillId="35" borderId="0" xfId="0" applyFont="1" applyFill="1" applyAlignment="1" applyProtection="1">
      <alignment horizontal="left" vertical="center"/>
      <protection/>
    </xf>
    <xf numFmtId="0" fontId="74" fillId="35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vertical="center"/>
      <protection/>
    </xf>
    <xf numFmtId="3" fontId="74" fillId="0" borderId="0" xfId="58" applyNumberFormat="1" applyFont="1" applyFill="1" applyBorder="1" applyAlignment="1" applyProtection="1">
      <alignment vertical="center"/>
      <protection/>
    </xf>
    <xf numFmtId="3" fontId="76" fillId="0" borderId="0" xfId="58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4" fillId="0" borderId="23" xfId="0" applyNumberFormat="1" applyFont="1" applyBorder="1" applyAlignment="1" applyProtection="1">
      <alignment horizontal="center" vertical="center"/>
      <protection/>
    </xf>
    <xf numFmtId="0" fontId="74" fillId="0" borderId="24" xfId="0" applyNumberFormat="1" applyFont="1" applyFill="1" applyBorder="1" applyAlignment="1" applyProtection="1">
      <alignment horizontal="center" vertical="center"/>
      <protection/>
    </xf>
    <xf numFmtId="0" fontId="74" fillId="33" borderId="25" xfId="0" applyFont="1" applyFill="1" applyBorder="1" applyAlignment="1" applyProtection="1">
      <alignment vertical="center"/>
      <protection/>
    </xf>
    <xf numFmtId="0" fontId="74" fillId="33" borderId="26" xfId="0" applyFont="1" applyFill="1" applyBorder="1" applyAlignment="1" applyProtection="1">
      <alignment horizontal="left" vertical="center"/>
      <protection/>
    </xf>
    <xf numFmtId="3" fontId="74" fillId="32" borderId="27" xfId="58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Border="1" applyAlignment="1" applyProtection="1">
      <alignment vertical="center"/>
      <protection/>
    </xf>
    <xf numFmtId="3" fontId="74" fillId="0" borderId="12" xfId="58" applyNumberFormat="1" applyFont="1" applyFill="1" applyBorder="1" applyAlignment="1" applyProtection="1">
      <alignment vertical="center"/>
      <protection/>
    </xf>
    <xf numFmtId="3" fontId="74" fillId="0" borderId="28" xfId="58" applyNumberFormat="1" applyFont="1" applyFill="1" applyBorder="1" applyAlignment="1" applyProtection="1">
      <alignment vertical="center"/>
      <protection/>
    </xf>
    <xf numFmtId="3" fontId="74" fillId="0" borderId="29" xfId="58" applyNumberFormat="1" applyFont="1" applyFill="1" applyBorder="1" applyAlignment="1" applyProtection="1">
      <alignment horizontal="right" vertical="center"/>
      <protection/>
    </xf>
    <xf numFmtId="3" fontId="74" fillId="0" borderId="30" xfId="58" applyNumberFormat="1" applyFont="1" applyFill="1" applyBorder="1" applyAlignment="1" applyProtection="1">
      <alignment horizontal="right" vertical="center"/>
      <protection/>
    </xf>
    <xf numFmtId="3" fontId="74" fillId="33" borderId="0" xfId="58" applyNumberFormat="1" applyFont="1" applyFill="1" applyBorder="1" applyAlignment="1" applyProtection="1">
      <alignment horizontal="center" vertical="center"/>
      <protection/>
    </xf>
    <xf numFmtId="3" fontId="74" fillId="0" borderId="0" xfId="58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vertical="center"/>
      <protection locked="0"/>
    </xf>
    <xf numFmtId="0" fontId="77" fillId="33" borderId="0" xfId="0" applyFont="1" applyFill="1" applyAlignment="1" applyProtection="1">
      <alignment vertical="center"/>
      <protection/>
    </xf>
    <xf numFmtId="0" fontId="78" fillId="33" borderId="0" xfId="0" applyFont="1" applyFill="1" applyAlignment="1" applyProtection="1">
      <alignment horizontal="left" vertical="center"/>
      <protection/>
    </xf>
    <xf numFmtId="0" fontId="78" fillId="33" borderId="0" xfId="0" applyFont="1" applyFill="1" applyAlignment="1" applyProtection="1">
      <alignment vertical="center"/>
      <protection/>
    </xf>
    <xf numFmtId="3" fontId="79" fillId="0" borderId="0" xfId="0" applyNumberFormat="1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77" fillId="33" borderId="0" xfId="0" applyNumberFormat="1" applyFont="1" applyFill="1" applyAlignment="1" applyProtection="1">
      <alignment vertical="center"/>
      <protection/>
    </xf>
    <xf numFmtId="0" fontId="80" fillId="33" borderId="0" xfId="0" applyFont="1" applyFill="1" applyAlignment="1" applyProtection="1">
      <alignment vertical="center"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77" fillId="0" borderId="0" xfId="0" applyFont="1" applyFill="1" applyAlignment="1" applyProtection="1">
      <alignment vertical="center"/>
      <protection/>
    </xf>
    <xf numFmtId="0" fontId="77" fillId="0" borderId="0" xfId="0" applyFont="1" applyFill="1" applyAlignment="1" applyProtection="1">
      <alignment vertical="center" wrapText="1"/>
      <protection/>
    </xf>
    <xf numFmtId="0" fontId="78" fillId="0" borderId="0" xfId="0" applyFont="1" applyAlignment="1" applyProtection="1">
      <alignment horizontal="left" vertical="center"/>
      <protection/>
    </xf>
    <xf numFmtId="0" fontId="77" fillId="33" borderId="0" xfId="0" applyNumberFormat="1" applyFont="1" applyFill="1" applyBorder="1" applyAlignment="1" applyProtection="1">
      <alignment vertical="center"/>
      <protection/>
    </xf>
    <xf numFmtId="14" fontId="78" fillId="0" borderId="0" xfId="0" applyNumberFormat="1" applyFont="1" applyFill="1" applyAlignment="1" applyProtection="1">
      <alignment horizontal="left" vertical="center"/>
      <protection/>
    </xf>
    <xf numFmtId="0" fontId="78" fillId="0" borderId="0" xfId="0" applyFont="1" applyFill="1" applyAlignment="1" applyProtection="1">
      <alignment vertical="center"/>
      <protection/>
    </xf>
    <xf numFmtId="14" fontId="77" fillId="0" borderId="0" xfId="0" applyNumberFormat="1" applyFont="1" applyFill="1" applyAlignment="1" applyProtection="1">
      <alignment vertical="center"/>
      <protection/>
    </xf>
    <xf numFmtId="2" fontId="79" fillId="0" borderId="0" xfId="0" applyNumberFormat="1" applyFont="1" applyAlignment="1" applyProtection="1">
      <alignment horizontal="left" vertical="center"/>
      <protection/>
    </xf>
    <xf numFmtId="0" fontId="77" fillId="0" borderId="0" xfId="0" applyNumberFormat="1" applyFont="1" applyFill="1" applyAlignment="1" applyProtection="1">
      <alignment vertical="center"/>
      <protection/>
    </xf>
    <xf numFmtId="0" fontId="80" fillId="0" borderId="0" xfId="0" applyFont="1" applyFill="1" applyAlignment="1" applyProtection="1">
      <alignment vertical="center"/>
      <protection/>
    </xf>
    <xf numFmtId="0" fontId="78" fillId="33" borderId="0" xfId="0" applyFont="1" applyFill="1" applyAlignment="1" applyProtection="1">
      <alignment horizontal="right" vertical="center"/>
      <protection/>
    </xf>
    <xf numFmtId="0" fontId="81" fillId="33" borderId="0" xfId="0" applyFont="1" applyFill="1" applyAlignment="1" applyProtection="1">
      <alignment horizontal="center" vertical="center"/>
      <protection/>
    </xf>
    <xf numFmtId="0" fontId="81" fillId="33" borderId="0" xfId="0" applyNumberFormat="1" applyFont="1" applyFill="1" applyAlignment="1" applyProtection="1">
      <alignment horizontal="center" vertical="center"/>
      <protection/>
    </xf>
    <xf numFmtId="2" fontId="79" fillId="0" borderId="0" xfId="0" applyNumberFormat="1" applyFont="1" applyAlignment="1" applyProtection="1">
      <alignment horizontal="center" vertical="center"/>
      <protection/>
    </xf>
    <xf numFmtId="2" fontId="82" fillId="0" borderId="0" xfId="0" applyNumberFormat="1" applyFont="1" applyAlignment="1" applyProtection="1">
      <alignment horizontal="center" vertical="center"/>
      <protection/>
    </xf>
    <xf numFmtId="2" fontId="77" fillId="0" borderId="0" xfId="0" applyNumberFormat="1" applyFont="1" applyAlignment="1" applyProtection="1">
      <alignment vertical="center"/>
      <protection/>
    </xf>
    <xf numFmtId="49" fontId="78" fillId="0" borderId="31" xfId="0" applyNumberFormat="1" applyFont="1" applyBorder="1" applyAlignment="1" applyProtection="1">
      <alignment horizontal="left" vertical="center" indent="1"/>
      <protection/>
    </xf>
    <xf numFmtId="2" fontId="80" fillId="0" borderId="0" xfId="0" applyNumberFormat="1" applyFont="1" applyAlignment="1" applyProtection="1">
      <alignment vertical="center"/>
      <protection/>
    </xf>
    <xf numFmtId="2" fontId="77" fillId="0" borderId="32" xfId="0" applyNumberFormat="1" applyFont="1" applyBorder="1" applyAlignment="1" applyProtection="1">
      <alignment vertical="center"/>
      <protection/>
    </xf>
    <xf numFmtId="49" fontId="78" fillId="0" borderId="15" xfId="0" applyNumberFormat="1" applyFont="1" applyBorder="1" applyAlignment="1" applyProtection="1">
      <alignment horizontal="left" vertical="center" indent="1"/>
      <protection/>
    </xf>
    <xf numFmtId="2" fontId="78" fillId="0" borderId="14" xfId="0" applyNumberFormat="1" applyFont="1" applyFill="1" applyBorder="1" applyAlignment="1" applyProtection="1">
      <alignment horizontal="left" vertical="center" indent="3"/>
      <protection/>
    </xf>
    <xf numFmtId="2" fontId="77" fillId="0" borderId="0" xfId="0" applyNumberFormat="1" applyFont="1" applyAlignment="1" applyProtection="1">
      <alignment vertical="center"/>
      <protection/>
    </xf>
    <xf numFmtId="49" fontId="78" fillId="0" borderId="14" xfId="0" applyNumberFormat="1" applyFont="1" applyBorder="1" applyAlignment="1" applyProtection="1">
      <alignment horizontal="left" vertical="center" indent="1"/>
      <protection/>
    </xf>
    <xf numFmtId="49" fontId="78" fillId="0" borderId="13" xfId="0" applyNumberFormat="1" applyFont="1" applyBorder="1" applyAlignment="1" applyProtection="1">
      <alignment horizontal="left" vertical="center" indent="1"/>
      <protection/>
    </xf>
    <xf numFmtId="3" fontId="78" fillId="0" borderId="17" xfId="0" applyNumberFormat="1" applyFont="1" applyBorder="1" applyAlignment="1" applyProtection="1">
      <alignment vertical="center"/>
      <protection/>
    </xf>
    <xf numFmtId="3" fontId="78" fillId="0" borderId="33" xfId="0" applyNumberFormat="1" applyFont="1" applyBorder="1" applyAlignment="1" applyProtection="1">
      <alignment vertical="center"/>
      <protection/>
    </xf>
    <xf numFmtId="3" fontId="78" fillId="0" borderId="15" xfId="0" applyNumberFormat="1" applyFont="1" applyBorder="1" applyAlignment="1" applyProtection="1">
      <alignment vertical="center"/>
      <protection/>
    </xf>
    <xf numFmtId="3" fontId="78" fillId="0" borderId="34" xfId="0" applyNumberFormat="1" applyFont="1" applyFill="1" applyBorder="1" applyAlignment="1" applyProtection="1">
      <alignment horizontal="right" vertical="center"/>
      <protection locked="0"/>
    </xf>
    <xf numFmtId="3" fontId="78" fillId="0" borderId="12" xfId="0" applyNumberFormat="1" applyFont="1" applyFill="1" applyBorder="1" applyAlignment="1" applyProtection="1">
      <alignment horizontal="right" vertical="center"/>
      <protection locked="0"/>
    </xf>
    <xf numFmtId="3" fontId="78" fillId="0" borderId="28" xfId="0" applyNumberFormat="1" applyFont="1" applyFill="1" applyBorder="1" applyAlignment="1" applyProtection="1">
      <alignment horizontal="right" vertical="center"/>
      <protection locked="0"/>
    </xf>
    <xf numFmtId="3" fontId="78" fillId="0" borderId="35" xfId="0" applyNumberFormat="1" applyFont="1" applyFill="1" applyBorder="1" applyAlignment="1" applyProtection="1">
      <alignment horizontal="right" vertical="center"/>
      <protection locked="0"/>
    </xf>
    <xf numFmtId="3" fontId="78" fillId="0" borderId="36" xfId="0" applyNumberFormat="1" applyFont="1" applyBorder="1" applyAlignment="1" applyProtection="1">
      <alignment vertical="center"/>
      <protection/>
    </xf>
    <xf numFmtId="3" fontId="78" fillId="0" borderId="33" xfId="0" applyNumberFormat="1" applyFont="1" applyFill="1" applyBorder="1" applyAlignment="1" applyProtection="1">
      <alignment horizontal="right" vertical="center"/>
      <protection locked="0"/>
    </xf>
    <xf numFmtId="3" fontId="78" fillId="32" borderId="34" xfId="0" applyNumberFormat="1" applyFont="1" applyFill="1" applyBorder="1" applyAlignment="1" applyProtection="1">
      <alignment horizontal="right" vertical="center"/>
      <protection locked="0"/>
    </xf>
    <xf numFmtId="3" fontId="78" fillId="32" borderId="12" xfId="0" applyNumberFormat="1" applyFont="1" applyFill="1" applyBorder="1" applyAlignment="1" applyProtection="1">
      <alignment horizontal="right" vertical="center"/>
      <protection locked="0"/>
    </xf>
    <xf numFmtId="3" fontId="78" fillId="32" borderId="28" xfId="0" applyNumberFormat="1" applyFont="1" applyFill="1" applyBorder="1" applyAlignment="1" applyProtection="1">
      <alignment horizontal="right" vertical="center"/>
      <protection locked="0"/>
    </xf>
    <xf numFmtId="3" fontId="78" fillId="32" borderId="35" xfId="0" applyNumberFormat="1" applyFont="1" applyFill="1" applyBorder="1" applyAlignment="1" applyProtection="1">
      <alignment horizontal="right" vertical="center"/>
      <protection locked="0"/>
    </xf>
    <xf numFmtId="2" fontId="79" fillId="0" borderId="32" xfId="0" applyNumberFormat="1" applyFont="1" applyBorder="1" applyAlignment="1" applyProtection="1">
      <alignment vertical="center"/>
      <protection/>
    </xf>
    <xf numFmtId="3" fontId="78" fillId="0" borderId="37" xfId="0" applyNumberFormat="1" applyFont="1" applyFill="1" applyBorder="1" applyAlignment="1" applyProtection="1">
      <alignment vertical="center"/>
      <protection/>
    </xf>
    <xf numFmtId="3" fontId="78" fillId="0" borderId="38" xfId="0" applyNumberFormat="1" applyFont="1" applyFill="1" applyBorder="1" applyAlignment="1" applyProtection="1">
      <alignment vertical="center"/>
      <protection/>
    </xf>
    <xf numFmtId="3" fontId="78" fillId="0" borderId="39" xfId="0" applyNumberFormat="1" applyFont="1" applyFill="1" applyBorder="1" applyAlignment="1" applyProtection="1">
      <alignment vertical="center"/>
      <protection/>
    </xf>
    <xf numFmtId="3" fontId="78" fillId="0" borderId="40" xfId="0" applyNumberFormat="1" applyFont="1" applyFill="1" applyBorder="1" applyAlignment="1" applyProtection="1">
      <alignment vertical="center"/>
      <protection/>
    </xf>
    <xf numFmtId="3" fontId="78" fillId="0" borderId="33" xfId="0" applyNumberFormat="1" applyFont="1" applyFill="1" applyBorder="1" applyAlignment="1" applyProtection="1">
      <alignment vertical="center"/>
      <protection/>
    </xf>
    <xf numFmtId="2" fontId="82" fillId="0" borderId="0" xfId="0" applyNumberFormat="1" applyFont="1" applyAlignment="1" applyProtection="1">
      <alignment vertical="center"/>
      <protection/>
    </xf>
    <xf numFmtId="1" fontId="78" fillId="0" borderId="15" xfId="0" applyNumberFormat="1" applyFont="1" applyBorder="1" applyAlignment="1" applyProtection="1">
      <alignment horizontal="left" vertical="center" indent="1"/>
      <protection/>
    </xf>
    <xf numFmtId="1" fontId="78" fillId="0" borderId="26" xfId="0" applyNumberFormat="1" applyFont="1" applyBorder="1" applyAlignment="1" applyProtection="1">
      <alignment horizontal="left" vertical="center" indent="1"/>
      <protection/>
    </xf>
    <xf numFmtId="3" fontId="78" fillId="32" borderId="41" xfId="0" applyNumberFormat="1" applyFont="1" applyFill="1" applyBorder="1" applyAlignment="1" applyProtection="1">
      <alignment horizontal="right" vertical="center"/>
      <protection locked="0"/>
    </xf>
    <xf numFmtId="3" fontId="78" fillId="32" borderId="27" xfId="0" applyNumberFormat="1" applyFont="1" applyFill="1" applyBorder="1" applyAlignment="1" applyProtection="1">
      <alignment horizontal="right" vertical="center"/>
      <protection locked="0"/>
    </xf>
    <xf numFmtId="3" fontId="78" fillId="32" borderId="42" xfId="0" applyNumberFormat="1" applyFont="1" applyFill="1" applyBorder="1" applyAlignment="1" applyProtection="1">
      <alignment horizontal="right" vertical="center"/>
      <protection locked="0"/>
    </xf>
    <xf numFmtId="3" fontId="78" fillId="32" borderId="43" xfId="0" applyNumberFormat="1" applyFont="1" applyFill="1" applyBorder="1" applyAlignment="1" applyProtection="1">
      <alignment horizontal="right" vertical="center"/>
      <protection locked="0"/>
    </xf>
    <xf numFmtId="3" fontId="78" fillId="0" borderId="44" xfId="0" applyNumberFormat="1" applyFont="1" applyBorder="1" applyAlignment="1" applyProtection="1">
      <alignment vertical="center"/>
      <protection/>
    </xf>
    <xf numFmtId="3" fontId="78" fillId="0" borderId="17" xfId="0" applyNumberFormat="1" applyFont="1" applyFill="1" applyBorder="1" applyAlignment="1" applyProtection="1">
      <alignment horizontal="right" vertical="center"/>
      <protection locked="0"/>
    </xf>
    <xf numFmtId="3" fontId="78" fillId="0" borderId="45" xfId="0" applyNumberFormat="1" applyFont="1" applyFill="1" applyBorder="1" applyAlignment="1" applyProtection="1">
      <alignment horizontal="right" vertical="center"/>
      <protection locked="0"/>
    </xf>
    <xf numFmtId="3" fontId="78" fillId="0" borderId="46" xfId="0" applyNumberFormat="1" applyFont="1" applyFill="1" applyBorder="1" applyAlignment="1" applyProtection="1">
      <alignment vertical="center"/>
      <protection/>
    </xf>
    <xf numFmtId="3" fontId="78" fillId="0" borderId="17" xfId="0" applyNumberFormat="1" applyFont="1" applyFill="1" applyBorder="1" applyAlignment="1" applyProtection="1">
      <alignment vertical="center"/>
      <protection/>
    </xf>
    <xf numFmtId="3" fontId="78" fillId="0" borderId="45" xfId="0" applyNumberFormat="1" applyFont="1" applyFill="1" applyBorder="1" applyAlignment="1" applyProtection="1">
      <alignment vertical="center"/>
      <protection/>
    </xf>
    <xf numFmtId="49" fontId="78" fillId="0" borderId="26" xfId="0" applyNumberFormat="1" applyFont="1" applyBorder="1" applyAlignment="1" applyProtection="1">
      <alignment horizontal="left" vertical="center" indent="1"/>
      <protection/>
    </xf>
    <xf numFmtId="2" fontId="79" fillId="0" borderId="0" xfId="0" applyNumberFormat="1" applyFont="1" applyAlignment="1" applyProtection="1">
      <alignment vertical="center"/>
      <protection/>
    </xf>
    <xf numFmtId="2" fontId="82" fillId="0" borderId="0" xfId="0" applyNumberFormat="1" applyFont="1" applyAlignment="1" applyProtection="1">
      <alignment vertical="center"/>
      <protection/>
    </xf>
    <xf numFmtId="2" fontId="77" fillId="0" borderId="0" xfId="0" applyNumberFormat="1" applyFont="1" applyBorder="1" applyAlignment="1" applyProtection="1">
      <alignment vertical="center"/>
      <protection/>
    </xf>
    <xf numFmtId="49" fontId="78" fillId="0" borderId="0" xfId="0" applyNumberFormat="1" applyFont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vertical="center"/>
      <protection/>
    </xf>
    <xf numFmtId="3" fontId="77" fillId="0" borderId="0" xfId="0" applyNumberFormat="1" applyFont="1" applyFill="1" applyBorder="1" applyAlignment="1" applyProtection="1">
      <alignment vertical="center"/>
      <protection/>
    </xf>
    <xf numFmtId="1" fontId="8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3" fillId="33" borderId="0" xfId="0" applyFont="1" applyFill="1" applyBorder="1" applyAlignment="1" applyProtection="1">
      <alignment vertical="center"/>
      <protection/>
    </xf>
    <xf numFmtId="0" fontId="81" fillId="33" borderId="0" xfId="0" applyFont="1" applyFill="1" applyBorder="1" applyAlignment="1" applyProtection="1">
      <alignment horizontal="center" vertical="center"/>
      <protection/>
    </xf>
    <xf numFmtId="2" fontId="79" fillId="0" borderId="0" xfId="0" applyNumberFormat="1" applyFont="1" applyBorder="1" applyAlignment="1" applyProtection="1">
      <alignment horizontal="center" vertical="center"/>
      <protection/>
    </xf>
    <xf numFmtId="2" fontId="78" fillId="0" borderId="14" xfId="0" applyNumberFormat="1" applyFont="1" applyFill="1" applyBorder="1" applyAlignment="1" applyProtection="1">
      <alignment horizontal="left" vertical="center" indent="2"/>
      <protection/>
    </xf>
    <xf numFmtId="2" fontId="78" fillId="0" borderId="26" xfId="0" applyNumberFormat="1" applyFont="1" applyFill="1" applyBorder="1" applyAlignment="1" applyProtection="1">
      <alignment horizontal="left" vertical="center" indent="2"/>
      <protection/>
    </xf>
    <xf numFmtId="2" fontId="80" fillId="0" borderId="0" xfId="0" applyNumberFormat="1" applyFont="1" applyBorder="1" applyAlignment="1" applyProtection="1">
      <alignment vertical="center"/>
      <protection/>
    </xf>
    <xf numFmtId="3" fontId="77" fillId="32" borderId="41" xfId="0" applyNumberFormat="1" applyFont="1" applyFill="1" applyBorder="1" applyAlignment="1" applyProtection="1">
      <alignment horizontal="center" vertical="center"/>
      <protection locked="0"/>
    </xf>
    <xf numFmtId="3" fontId="77" fillId="0" borderId="0" xfId="0" applyNumberFormat="1" applyFont="1" applyFill="1" applyBorder="1" applyAlignment="1" applyProtection="1">
      <alignment horizontal="center" vertical="center"/>
      <protection/>
    </xf>
    <xf numFmtId="0" fontId="77" fillId="33" borderId="0" xfId="0" applyFont="1" applyFill="1" applyAlignment="1" applyProtection="1">
      <alignment vertical="center"/>
      <protection/>
    </xf>
    <xf numFmtId="0" fontId="77" fillId="33" borderId="0" xfId="0" applyFont="1" applyFill="1" applyAlignment="1" applyProtection="1">
      <alignment horizontal="left" vertical="center"/>
      <protection/>
    </xf>
    <xf numFmtId="3" fontId="79" fillId="0" borderId="0" xfId="0" applyNumberFormat="1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77" fillId="33" borderId="0" xfId="0" applyNumberFormat="1" applyFont="1" applyFill="1" applyAlignment="1" applyProtection="1">
      <alignment vertical="center"/>
      <protection/>
    </xf>
    <xf numFmtId="0" fontId="77" fillId="33" borderId="0" xfId="0" applyFont="1" applyFill="1" applyAlignment="1" applyProtection="1">
      <alignment vertical="center" wrapText="1"/>
      <protection/>
    </xf>
    <xf numFmtId="0" fontId="77" fillId="0" borderId="0" xfId="0" applyFont="1" applyFill="1" applyAlignment="1" applyProtection="1">
      <alignment vertical="center"/>
      <protection/>
    </xf>
    <xf numFmtId="0" fontId="77" fillId="0" borderId="0" xfId="0" applyFont="1" applyFill="1" applyAlignment="1" applyProtection="1">
      <alignment vertical="center" wrapText="1"/>
      <protection/>
    </xf>
    <xf numFmtId="0" fontId="77" fillId="0" borderId="0" xfId="0" applyFont="1" applyAlignment="1" applyProtection="1">
      <alignment horizontal="left" vertical="center"/>
      <protection/>
    </xf>
    <xf numFmtId="0" fontId="77" fillId="33" borderId="0" xfId="0" applyNumberFormat="1" applyFont="1" applyFill="1" applyBorder="1" applyAlignment="1" applyProtection="1">
      <alignment vertical="center"/>
      <protection/>
    </xf>
    <xf numFmtId="14" fontId="77" fillId="0" borderId="0" xfId="0" applyNumberFormat="1" applyFont="1" applyFill="1" applyAlignment="1" applyProtection="1">
      <alignment horizontal="left" vertical="center"/>
      <protection/>
    </xf>
    <xf numFmtId="14" fontId="77" fillId="0" borderId="0" xfId="0" applyNumberFormat="1" applyFont="1" applyFill="1" applyAlignment="1" applyProtection="1">
      <alignment vertical="center"/>
      <protection/>
    </xf>
    <xf numFmtId="2" fontId="79" fillId="0" borderId="0" xfId="0" applyNumberFormat="1" applyFont="1" applyAlignment="1" applyProtection="1">
      <alignment horizontal="left" vertical="center"/>
      <protection/>
    </xf>
    <xf numFmtId="0" fontId="77" fillId="0" borderId="0" xfId="0" applyNumberFormat="1" applyFont="1" applyFill="1" applyAlignment="1" applyProtection="1">
      <alignment vertical="center"/>
      <protection/>
    </xf>
    <xf numFmtId="0" fontId="77" fillId="33" borderId="0" xfId="0" applyFont="1" applyFill="1" applyAlignment="1" applyProtection="1">
      <alignment/>
      <protection/>
    </xf>
    <xf numFmtId="0" fontId="81" fillId="33" borderId="0" xfId="0" applyFont="1" applyFill="1" applyAlignment="1" applyProtection="1">
      <alignment horizontal="right"/>
      <protection/>
    </xf>
    <xf numFmtId="0" fontId="81" fillId="33" borderId="0" xfId="0" applyFont="1" applyFill="1" applyAlignment="1" applyProtection="1">
      <alignment horizontal="center"/>
      <protection/>
    </xf>
    <xf numFmtId="0" fontId="78" fillId="33" borderId="0" xfId="0" applyFont="1" applyFill="1" applyBorder="1" applyAlignment="1" applyProtection="1">
      <alignment/>
      <protection/>
    </xf>
    <xf numFmtId="0" fontId="77" fillId="33" borderId="0" xfId="0" applyFont="1" applyFill="1" applyBorder="1" applyAlignment="1" applyProtection="1">
      <alignment/>
      <protection/>
    </xf>
    <xf numFmtId="0" fontId="79" fillId="33" borderId="0" xfId="0" applyNumberFormat="1" applyFont="1" applyFill="1" applyAlignment="1" applyProtection="1">
      <alignment horizontal="center"/>
      <protection/>
    </xf>
    <xf numFmtId="0" fontId="81" fillId="33" borderId="0" xfId="0" applyFont="1" applyFill="1" applyAlignment="1" applyProtection="1">
      <alignment horizontal="right" vertical="center"/>
      <protection/>
    </xf>
    <xf numFmtId="0" fontId="81" fillId="33" borderId="0" xfId="0" applyFont="1" applyFill="1" applyAlignment="1" applyProtection="1">
      <alignment horizontal="center" vertical="center"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79" fillId="33" borderId="0" xfId="0" applyNumberFormat="1" applyFont="1" applyFill="1" applyAlignment="1" applyProtection="1">
      <alignment horizontal="center" vertical="center"/>
      <protection/>
    </xf>
    <xf numFmtId="2" fontId="79" fillId="0" borderId="0" xfId="0" applyNumberFormat="1" applyFont="1" applyAlignment="1" applyProtection="1">
      <alignment horizontal="center" vertical="center"/>
      <protection/>
    </xf>
    <xf numFmtId="2" fontId="79" fillId="0" borderId="10" xfId="0" applyNumberFormat="1" applyFont="1" applyBorder="1" applyAlignment="1" applyProtection="1">
      <alignment horizontal="right" vertical="center" wrapText="1"/>
      <protection/>
    </xf>
    <xf numFmtId="2" fontId="77" fillId="0" borderId="16" xfId="0" applyNumberFormat="1" applyFont="1" applyBorder="1" applyAlignment="1" applyProtection="1">
      <alignment horizontal="center" vertical="center"/>
      <protection/>
    </xf>
    <xf numFmtId="0" fontId="77" fillId="0" borderId="16" xfId="0" applyNumberFormat="1" applyFont="1" applyBorder="1" applyAlignment="1" applyProtection="1">
      <alignment horizontal="center" vertical="center"/>
      <protection/>
    </xf>
    <xf numFmtId="0" fontId="77" fillId="0" borderId="47" xfId="0" applyNumberFormat="1" applyFont="1" applyBorder="1" applyAlignment="1" applyProtection="1">
      <alignment horizontal="center" vertical="center"/>
      <protection/>
    </xf>
    <xf numFmtId="2" fontId="77" fillId="0" borderId="11" xfId="0" applyNumberFormat="1" applyFont="1" applyBorder="1" applyAlignment="1" applyProtection="1">
      <alignment horizontal="right" vertical="center" wrapText="1"/>
      <protection/>
    </xf>
    <xf numFmtId="1" fontId="77" fillId="0" borderId="21" xfId="0" applyNumberFormat="1" applyFont="1" applyBorder="1" applyAlignment="1" applyProtection="1">
      <alignment horizontal="center" vertical="center"/>
      <protection/>
    </xf>
    <xf numFmtId="0" fontId="77" fillId="0" borderId="21" xfId="0" applyNumberFormat="1" applyFont="1" applyBorder="1" applyAlignment="1" applyProtection="1">
      <alignment horizontal="center" vertical="center"/>
      <protection/>
    </xf>
    <xf numFmtId="0" fontId="77" fillId="0" borderId="48" xfId="0" applyNumberFormat="1" applyFont="1" applyFill="1" applyBorder="1" applyAlignment="1" applyProtection="1">
      <alignment horizontal="center" vertical="center"/>
      <protection/>
    </xf>
    <xf numFmtId="0" fontId="77" fillId="0" borderId="49" xfId="0" applyFont="1" applyBorder="1" applyAlignment="1" applyProtection="1">
      <alignment horizontal="left" vertical="center" indent="3"/>
      <protection/>
    </xf>
    <xf numFmtId="3" fontId="77" fillId="32" borderId="17" xfId="0" applyNumberFormat="1" applyFont="1" applyFill="1" applyBorder="1" applyAlignment="1" applyProtection="1">
      <alignment horizontal="right" vertical="center"/>
      <protection locked="0"/>
    </xf>
    <xf numFmtId="3" fontId="77" fillId="32" borderId="33" xfId="0" applyNumberFormat="1" applyFont="1" applyFill="1" applyBorder="1" applyAlignment="1" applyProtection="1">
      <alignment horizontal="right" vertical="center"/>
      <protection locked="0"/>
    </xf>
    <xf numFmtId="0" fontId="77" fillId="0" borderId="50" xfId="0" applyFont="1" applyBorder="1" applyAlignment="1" applyProtection="1">
      <alignment horizontal="left" vertical="center" indent="3"/>
      <protection/>
    </xf>
    <xf numFmtId="3" fontId="77" fillId="0" borderId="12" xfId="0" applyNumberFormat="1" applyFont="1" applyFill="1" applyBorder="1" applyAlignment="1" applyProtection="1">
      <alignment vertical="center"/>
      <protection/>
    </xf>
    <xf numFmtId="3" fontId="77" fillId="0" borderId="28" xfId="0" applyNumberFormat="1" applyFont="1" applyFill="1" applyBorder="1" applyAlignment="1" applyProtection="1">
      <alignment vertical="center"/>
      <protection/>
    </xf>
    <xf numFmtId="3" fontId="77" fillId="32" borderId="12" xfId="0" applyNumberFormat="1" applyFont="1" applyFill="1" applyBorder="1" applyAlignment="1" applyProtection="1">
      <alignment horizontal="right" vertical="center"/>
      <protection locked="0"/>
    </xf>
    <xf numFmtId="3" fontId="77" fillId="32" borderId="28" xfId="0" applyNumberFormat="1" applyFont="1" applyFill="1" applyBorder="1" applyAlignment="1" applyProtection="1">
      <alignment horizontal="right" vertical="center"/>
      <protection locked="0"/>
    </xf>
    <xf numFmtId="0" fontId="77" fillId="0" borderId="51" xfId="0" applyFont="1" applyFill="1" applyBorder="1" applyAlignment="1" applyProtection="1">
      <alignment horizontal="justify" vertical="justify"/>
      <protection/>
    </xf>
    <xf numFmtId="3" fontId="77" fillId="32" borderId="27" xfId="0" applyNumberFormat="1" applyFont="1" applyFill="1" applyBorder="1" applyAlignment="1" applyProtection="1">
      <alignment horizontal="right" vertical="center"/>
      <protection locked="0"/>
    </xf>
    <xf numFmtId="3" fontId="77" fillId="32" borderId="42" xfId="0" applyNumberFormat="1" applyFont="1" applyFill="1" applyBorder="1" applyAlignment="1" applyProtection="1">
      <alignment horizontal="right" vertical="center"/>
      <protection locked="0"/>
    </xf>
    <xf numFmtId="2" fontId="77" fillId="0" borderId="31" xfId="0" applyNumberFormat="1" applyFont="1" applyFill="1" applyBorder="1" applyAlignment="1" applyProtection="1">
      <alignment horizontal="justify" vertical="center"/>
      <protection/>
    </xf>
    <xf numFmtId="3" fontId="77" fillId="0" borderId="52" xfId="0" applyNumberFormat="1" applyFont="1" applyFill="1" applyBorder="1" applyAlignment="1" applyProtection="1">
      <alignment horizontal="right" vertical="center"/>
      <protection/>
    </xf>
    <xf numFmtId="3" fontId="77" fillId="0" borderId="3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Alignment="1" applyProtection="1">
      <alignment vertical="center"/>
      <protection/>
    </xf>
    <xf numFmtId="2" fontId="79" fillId="0" borderId="53" xfId="0" applyNumberFormat="1" applyFont="1" applyFill="1" applyBorder="1" applyAlignment="1" applyProtection="1">
      <alignment horizontal="left" vertical="center" indent="1"/>
      <protection/>
    </xf>
    <xf numFmtId="3" fontId="79" fillId="0" borderId="0" xfId="0" applyNumberFormat="1" applyFont="1" applyFill="1" applyBorder="1" applyAlignment="1" applyProtection="1">
      <alignment horizontal="right" vertical="center"/>
      <protection/>
    </xf>
    <xf numFmtId="3" fontId="79" fillId="0" borderId="54" xfId="0" applyNumberFormat="1" applyFont="1" applyFill="1" applyBorder="1" applyAlignment="1" applyProtection="1">
      <alignment horizontal="right" vertical="center"/>
      <protection/>
    </xf>
    <xf numFmtId="3" fontId="79" fillId="0" borderId="3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2" fontId="77" fillId="0" borderId="14" xfId="0" applyNumberFormat="1" applyFont="1" applyFill="1" applyBorder="1" applyAlignment="1" applyProtection="1">
      <alignment horizontal="left" vertical="center" indent="2"/>
      <protection/>
    </xf>
    <xf numFmtId="3" fontId="77" fillId="0" borderId="12" xfId="0" applyNumberFormat="1" applyFont="1" applyBorder="1" applyAlignment="1" applyProtection="1">
      <alignment vertical="center"/>
      <protection/>
    </xf>
    <xf numFmtId="3" fontId="77" fillId="0" borderId="28" xfId="0" applyNumberFormat="1" applyFont="1" applyBorder="1" applyAlignment="1" applyProtection="1">
      <alignment vertical="center"/>
      <protection/>
    </xf>
    <xf numFmtId="0" fontId="77" fillId="33" borderId="13" xfId="0" applyFont="1" applyFill="1" applyBorder="1" applyAlignment="1" applyProtection="1">
      <alignment horizontal="left" vertical="center"/>
      <protection/>
    </xf>
    <xf numFmtId="3" fontId="77" fillId="0" borderId="12" xfId="0" applyNumberFormat="1" applyFont="1" applyFill="1" applyBorder="1" applyAlignment="1" applyProtection="1">
      <alignment horizontal="right" vertical="center"/>
      <protection/>
    </xf>
    <xf numFmtId="3" fontId="77" fillId="0" borderId="28" xfId="0" applyNumberFormat="1" applyFont="1" applyFill="1" applyBorder="1" applyAlignment="1" applyProtection="1">
      <alignment horizontal="right" vertical="center"/>
      <protection/>
    </xf>
    <xf numFmtId="0" fontId="77" fillId="33" borderId="13" xfId="0" applyFont="1" applyFill="1" applyBorder="1" applyAlignment="1" applyProtection="1">
      <alignment horizontal="left" vertical="center" indent="2"/>
      <protection/>
    </xf>
    <xf numFmtId="0" fontId="77" fillId="33" borderId="14" xfId="0" applyFont="1" applyFill="1" applyBorder="1" applyAlignment="1" applyProtection="1">
      <alignment horizontal="left" vertical="center"/>
      <protection/>
    </xf>
    <xf numFmtId="2" fontId="77" fillId="0" borderId="13" xfId="0" applyNumberFormat="1" applyFont="1" applyFill="1" applyBorder="1" applyAlignment="1" applyProtection="1">
      <alignment horizontal="justify" vertical="center"/>
      <protection/>
    </xf>
    <xf numFmtId="3" fontId="77" fillId="32" borderId="55" xfId="0" applyNumberFormat="1" applyFont="1" applyFill="1" applyBorder="1" applyAlignment="1" applyProtection="1">
      <alignment horizontal="right" vertical="center"/>
      <protection locked="0"/>
    </xf>
    <xf numFmtId="3" fontId="77" fillId="0" borderId="56" xfId="0" applyNumberFormat="1" applyFont="1" applyFill="1" applyBorder="1" applyAlignment="1" applyProtection="1">
      <alignment vertical="center"/>
      <protection/>
    </xf>
    <xf numFmtId="0" fontId="77" fillId="33" borderId="26" xfId="0" applyFont="1" applyFill="1" applyBorder="1" applyAlignment="1" applyProtection="1">
      <alignment horizontal="left" vertical="center" wrapText="1"/>
      <protection/>
    </xf>
    <xf numFmtId="3" fontId="77" fillId="0" borderId="17" xfId="0" applyNumberFormat="1" applyFont="1" applyFill="1" applyBorder="1" applyAlignment="1" applyProtection="1">
      <alignment vertical="center"/>
      <protection/>
    </xf>
    <xf numFmtId="3" fontId="77" fillId="0" borderId="33" xfId="0" applyNumberFormat="1" applyFont="1" applyFill="1" applyBorder="1" applyAlignment="1" applyProtection="1">
      <alignment vertical="center"/>
      <protection/>
    </xf>
    <xf numFmtId="0" fontId="77" fillId="0" borderId="26" xfId="0" applyFont="1" applyFill="1" applyBorder="1" applyAlignment="1" applyProtection="1">
      <alignment horizontal="left" vertical="center" indent="2"/>
      <protection/>
    </xf>
    <xf numFmtId="0" fontId="77" fillId="0" borderId="57" xfId="0" applyFont="1" applyFill="1" applyBorder="1" applyAlignment="1" applyProtection="1">
      <alignment horizontal="left" vertical="center" indent="1"/>
      <protection/>
    </xf>
    <xf numFmtId="3" fontId="77" fillId="32" borderId="58" xfId="0" applyNumberFormat="1" applyFont="1" applyFill="1" applyBorder="1" applyAlignment="1" applyProtection="1">
      <alignment vertical="center"/>
      <protection locked="0"/>
    </xf>
    <xf numFmtId="3" fontId="77" fillId="32" borderId="59" xfId="0" applyNumberFormat="1" applyFont="1" applyFill="1" applyBorder="1" applyAlignment="1" applyProtection="1">
      <alignment vertical="center"/>
      <protection locked="0"/>
    </xf>
    <xf numFmtId="0" fontId="77" fillId="0" borderId="13" xfId="0" applyFont="1" applyFill="1" applyBorder="1" applyAlignment="1" applyProtection="1">
      <alignment horizontal="left" vertical="center" indent="1"/>
      <protection/>
    </xf>
    <xf numFmtId="3" fontId="77" fillId="0" borderId="17" xfId="0" applyNumberFormat="1" applyFont="1" applyFill="1" applyBorder="1" applyAlignment="1" applyProtection="1">
      <alignment vertical="center"/>
      <protection locked="0"/>
    </xf>
    <xf numFmtId="3" fontId="77" fillId="0" borderId="33" xfId="0" applyNumberFormat="1" applyFont="1" applyFill="1" applyBorder="1" applyAlignment="1" applyProtection="1">
      <alignment vertical="center"/>
      <protection locked="0"/>
    </xf>
    <xf numFmtId="0" fontId="77" fillId="0" borderId="14" xfId="0" applyFont="1" applyFill="1" applyBorder="1" applyAlignment="1" applyProtection="1">
      <alignment horizontal="left" vertical="center" indent="2"/>
      <protection/>
    </xf>
    <xf numFmtId="2" fontId="77" fillId="0" borderId="31" xfId="0" applyNumberFormat="1" applyFont="1" applyFill="1" applyBorder="1" applyAlignment="1" applyProtection="1">
      <alignment vertical="center"/>
      <protection/>
    </xf>
    <xf numFmtId="3" fontId="77" fillId="0" borderId="29" xfId="0" applyNumberFormat="1" applyFont="1" applyFill="1" applyBorder="1" applyAlignment="1" applyProtection="1">
      <alignment vertical="center"/>
      <protection/>
    </xf>
    <xf numFmtId="3" fontId="77" fillId="0" borderId="30" xfId="0" applyNumberFormat="1" applyFont="1" applyFill="1" applyBorder="1" applyAlignment="1" applyProtection="1">
      <alignment vertical="center"/>
      <protection/>
    </xf>
    <xf numFmtId="0" fontId="77" fillId="0" borderId="26" xfId="0" applyFont="1" applyFill="1" applyBorder="1" applyAlignment="1" applyProtection="1">
      <alignment horizontal="left" vertical="center"/>
      <protection/>
    </xf>
    <xf numFmtId="2" fontId="77" fillId="0" borderId="0" xfId="0" applyNumberFormat="1" applyFont="1" applyBorder="1" applyAlignment="1" applyProtection="1">
      <alignment vertical="center"/>
      <protection/>
    </xf>
    <xf numFmtId="0" fontId="77" fillId="0" borderId="13" xfId="0" applyFont="1" applyFill="1" applyBorder="1" applyAlignment="1" applyProtection="1">
      <alignment horizontal="left" vertical="center"/>
      <protection/>
    </xf>
    <xf numFmtId="2" fontId="77" fillId="0" borderId="26" xfId="0" applyNumberFormat="1" applyFont="1" applyFill="1" applyBorder="1" applyAlignment="1" applyProtection="1">
      <alignment vertical="center" wrapText="1"/>
      <protection/>
    </xf>
    <xf numFmtId="49" fontId="77" fillId="0" borderId="0" xfId="0" applyNumberFormat="1" applyFont="1" applyBorder="1" applyAlignment="1" applyProtection="1">
      <alignment horizontal="center" vertical="center"/>
      <protection/>
    </xf>
    <xf numFmtId="2" fontId="79" fillId="0" borderId="0" xfId="0" applyNumberFormat="1" applyFont="1" applyBorder="1" applyAlignment="1" applyProtection="1">
      <alignment horizontal="justify" vertical="center"/>
      <protection/>
    </xf>
    <xf numFmtId="3" fontId="77" fillId="0" borderId="0" xfId="0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49" fontId="77" fillId="33" borderId="0" xfId="59" applyNumberFormat="1" applyFont="1" applyFill="1" applyBorder="1" applyAlignment="1" applyProtection="1">
      <alignment horizontal="left" vertical="center" indent="2"/>
      <protection/>
    </xf>
    <xf numFmtId="0" fontId="77" fillId="33" borderId="0" xfId="59" applyFont="1" applyFill="1" applyBorder="1" applyAlignment="1" applyProtection="1">
      <alignment vertical="center"/>
      <protection/>
    </xf>
    <xf numFmtId="3" fontId="77" fillId="0" borderId="0" xfId="59" applyNumberFormat="1" applyFont="1" applyFill="1" applyBorder="1" applyAlignment="1" applyProtection="1">
      <alignment vertical="center"/>
      <protection/>
    </xf>
    <xf numFmtId="3" fontId="77" fillId="33" borderId="0" xfId="59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 vertical="top"/>
      <protection/>
    </xf>
    <xf numFmtId="0" fontId="78" fillId="33" borderId="0" xfId="0" applyFont="1" applyFill="1" applyBorder="1" applyAlignment="1" applyProtection="1">
      <alignment horizontal="left" vertical="center"/>
      <protection/>
    </xf>
    <xf numFmtId="0" fontId="83" fillId="33" borderId="0" xfId="0" applyFont="1" applyFill="1" applyBorder="1" applyAlignment="1" applyProtection="1">
      <alignment horizontal="left" vertical="center"/>
      <protection/>
    </xf>
    <xf numFmtId="0" fontId="83" fillId="33" borderId="0" xfId="0" applyFont="1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top"/>
      <protection/>
    </xf>
    <xf numFmtId="0" fontId="77" fillId="0" borderId="0" xfId="0" applyFont="1" applyBorder="1" applyAlignment="1" applyProtection="1">
      <alignment/>
      <protection/>
    </xf>
    <xf numFmtId="0" fontId="80" fillId="0" borderId="0" xfId="0" applyFont="1" applyAlignment="1" applyProtection="1">
      <alignment vertical="center"/>
      <protection/>
    </xf>
    <xf numFmtId="0" fontId="77" fillId="0" borderId="0" xfId="0" applyFont="1" applyFill="1" applyAlignment="1" applyProtection="1">
      <alignment/>
      <protection/>
    </xf>
    <xf numFmtId="3" fontId="77" fillId="32" borderId="49" xfId="0" applyNumberFormat="1" applyFont="1" applyFill="1" applyBorder="1" applyAlignment="1" applyProtection="1">
      <alignment horizontal="center" vertical="center"/>
      <protection locked="0"/>
    </xf>
    <xf numFmtId="3" fontId="77" fillId="32" borderId="60" xfId="0" applyNumberFormat="1" applyFont="1" applyFill="1" applyBorder="1" applyAlignment="1" applyProtection="1">
      <alignment horizontal="center" vertical="center"/>
      <protection locked="0"/>
    </xf>
    <xf numFmtId="3" fontId="77" fillId="32" borderId="29" xfId="0" applyNumberFormat="1" applyFont="1" applyFill="1" applyBorder="1" applyAlignment="1" applyProtection="1">
      <alignment horizontal="center" vertical="center"/>
      <protection locked="0"/>
    </xf>
    <xf numFmtId="3" fontId="77" fillId="32" borderId="61" xfId="0" applyNumberFormat="1" applyFont="1" applyFill="1" applyBorder="1" applyAlignment="1" applyProtection="1">
      <alignment horizontal="center" vertical="center" wrapText="1"/>
      <protection locked="0"/>
    </xf>
    <xf numFmtId="3" fontId="77" fillId="0" borderId="31" xfId="0" applyNumberFormat="1" applyFont="1" applyFill="1" applyBorder="1" applyAlignment="1" applyProtection="1">
      <alignment horizontal="center" vertical="center"/>
      <protection/>
    </xf>
    <xf numFmtId="0" fontId="77" fillId="0" borderId="26" xfId="0" applyFont="1" applyBorder="1" applyAlignment="1" applyProtection="1">
      <alignment horizontal="left" vertical="center" wrapText="1" indent="2"/>
      <protection/>
    </xf>
    <xf numFmtId="3" fontId="77" fillId="32" borderId="51" xfId="0" applyNumberFormat="1" applyFont="1" applyFill="1" applyBorder="1" applyAlignment="1" applyProtection="1">
      <alignment horizontal="center" vertical="center"/>
      <protection locked="0"/>
    </xf>
    <xf numFmtId="3" fontId="77" fillId="32" borderId="27" xfId="0" applyNumberFormat="1" applyFont="1" applyFill="1" applyBorder="1" applyAlignment="1" applyProtection="1">
      <alignment horizontal="center" vertical="center"/>
      <protection locked="0"/>
    </xf>
    <xf numFmtId="3" fontId="77" fillId="32" borderId="51" xfId="0" applyNumberFormat="1" applyFont="1" applyFill="1" applyBorder="1" applyAlignment="1" applyProtection="1">
      <alignment horizontal="center" vertical="center" wrapText="1"/>
      <protection locked="0"/>
    </xf>
    <xf numFmtId="3" fontId="77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57" xfId="0" applyFont="1" applyBorder="1" applyAlignment="1" applyProtection="1">
      <alignment horizontal="left" vertical="center" wrapText="1"/>
      <protection/>
    </xf>
    <xf numFmtId="3" fontId="77" fillId="0" borderId="37" xfId="0" applyNumberFormat="1" applyFont="1" applyFill="1" applyBorder="1" applyAlignment="1" applyProtection="1">
      <alignment horizontal="center" vertical="center"/>
      <protection/>
    </xf>
    <xf numFmtId="3" fontId="77" fillId="0" borderId="58" xfId="0" applyNumberFormat="1" applyFont="1" applyFill="1" applyBorder="1" applyAlignment="1" applyProtection="1">
      <alignment horizontal="center" vertical="center"/>
      <protection/>
    </xf>
    <xf numFmtId="3" fontId="77" fillId="0" borderId="62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/>
      <protection/>
    </xf>
    <xf numFmtId="0" fontId="77" fillId="0" borderId="31" xfId="0" applyFont="1" applyBorder="1" applyAlignment="1" applyProtection="1">
      <alignment horizontal="left" vertical="center" wrapText="1" indent="2"/>
      <protection/>
    </xf>
    <xf numFmtId="3" fontId="77" fillId="32" borderId="61" xfId="0" applyNumberFormat="1" applyFont="1" applyFill="1" applyBorder="1" applyAlignment="1" applyProtection="1">
      <alignment horizontal="center" vertical="center"/>
      <protection locked="0"/>
    </xf>
    <xf numFmtId="0" fontId="77" fillId="32" borderId="26" xfId="0" applyFont="1" applyFill="1" applyBorder="1" applyAlignment="1" applyProtection="1">
      <alignment horizontal="left" vertical="center" wrapText="1"/>
      <protection locked="0"/>
    </xf>
    <xf numFmtId="3" fontId="77" fillId="0" borderId="26" xfId="0" applyNumberFormat="1" applyFont="1" applyFill="1" applyBorder="1" applyAlignment="1" applyProtection="1">
      <alignment horizontal="center" vertical="center"/>
      <protection/>
    </xf>
    <xf numFmtId="3" fontId="77" fillId="0" borderId="63" xfId="0" applyNumberFormat="1" applyFont="1" applyFill="1" applyBorder="1" applyAlignment="1" applyProtection="1">
      <alignment horizontal="center"/>
      <protection/>
    </xf>
    <xf numFmtId="3" fontId="77" fillId="0" borderId="64" xfId="0" applyNumberFormat="1" applyFont="1" applyBorder="1" applyAlignment="1" applyProtection="1">
      <alignment horizontal="center"/>
      <protection/>
    </xf>
    <xf numFmtId="3" fontId="77" fillId="0" borderId="58" xfId="0" applyNumberFormat="1" applyFont="1" applyBorder="1" applyAlignment="1" applyProtection="1">
      <alignment horizontal="center"/>
      <protection/>
    </xf>
    <xf numFmtId="3" fontId="77" fillId="0" borderId="62" xfId="0" applyNumberFormat="1" applyFont="1" applyBorder="1" applyAlignment="1" applyProtection="1">
      <alignment horizontal="center"/>
      <protection/>
    </xf>
    <xf numFmtId="3" fontId="77" fillId="0" borderId="31" xfId="0" applyNumberFormat="1" applyFont="1" applyFill="1" applyBorder="1" applyAlignment="1" applyProtection="1">
      <alignment horizontal="center"/>
      <protection/>
    </xf>
    <xf numFmtId="0" fontId="84" fillId="0" borderId="32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wrapText="1"/>
      <protection/>
    </xf>
    <xf numFmtId="0" fontId="77" fillId="0" borderId="32" xfId="0" applyFont="1" applyBorder="1" applyAlignment="1" applyProtection="1">
      <alignment horizontal="left" vertical="center" wrapText="1"/>
      <protection/>
    </xf>
    <xf numFmtId="3" fontId="77" fillId="0" borderId="65" xfId="0" applyNumberFormat="1" applyFont="1" applyFill="1" applyBorder="1" applyAlignment="1" applyProtection="1">
      <alignment horizontal="center" vertical="center"/>
      <protection/>
    </xf>
    <xf numFmtId="3" fontId="77" fillId="0" borderId="66" xfId="0" applyNumberFormat="1" applyFont="1" applyBorder="1" applyAlignment="1" applyProtection="1">
      <alignment horizontal="center"/>
      <protection/>
    </xf>
    <xf numFmtId="3" fontId="77" fillId="0" borderId="67" xfId="0" applyNumberFormat="1" applyFont="1" applyBorder="1" applyAlignment="1" applyProtection="1">
      <alignment horizontal="center"/>
      <protection/>
    </xf>
    <xf numFmtId="3" fontId="77" fillId="0" borderId="57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/>
      <protection/>
    </xf>
    <xf numFmtId="0" fontId="77" fillId="0" borderId="63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Border="1" applyAlignment="1" applyProtection="1">
      <alignment/>
      <protection/>
    </xf>
    <xf numFmtId="0" fontId="77" fillId="33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2" fontId="77" fillId="32" borderId="14" xfId="0" applyNumberFormat="1" applyFont="1" applyFill="1" applyBorder="1" applyAlignment="1" applyProtection="1">
      <alignment horizontal="left" vertical="center" indent="2"/>
      <protection/>
    </xf>
    <xf numFmtId="0" fontId="77" fillId="32" borderId="50" xfId="0" applyFont="1" applyFill="1" applyBorder="1" applyAlignment="1" applyProtection="1">
      <alignment horizontal="left" vertical="center" indent="2"/>
      <protection locked="0"/>
    </xf>
    <xf numFmtId="2" fontId="78" fillId="0" borderId="14" xfId="0" applyNumberFormat="1" applyFont="1" applyFill="1" applyBorder="1" applyAlignment="1" applyProtection="1">
      <alignment horizontal="justify" vertical="center"/>
      <protection/>
    </xf>
    <xf numFmtId="204" fontId="77" fillId="32" borderId="17" xfId="0" applyNumberFormat="1" applyFont="1" applyFill="1" applyBorder="1" applyAlignment="1" applyProtection="1">
      <alignment horizontal="right" vertical="center"/>
      <protection locked="0"/>
    </xf>
    <xf numFmtId="1" fontId="74" fillId="0" borderId="0" xfId="0" applyNumberFormat="1" applyFont="1" applyFill="1" applyBorder="1" applyAlignment="1" applyProtection="1">
      <alignment horizontal="right"/>
      <protection/>
    </xf>
    <xf numFmtId="1" fontId="76" fillId="0" borderId="0" xfId="58" applyNumberFormat="1" applyFont="1" applyFill="1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vertical="center"/>
      <protection/>
    </xf>
    <xf numFmtId="201" fontId="77" fillId="0" borderId="27" xfId="0" applyNumberFormat="1" applyFont="1" applyFill="1" applyBorder="1" applyAlignment="1" applyProtection="1">
      <alignment horizontal="right" vertical="center"/>
      <protection/>
    </xf>
    <xf numFmtId="201" fontId="77" fillId="0" borderId="42" xfId="0" applyNumberFormat="1" applyFont="1" applyFill="1" applyBorder="1" applyAlignment="1" applyProtection="1">
      <alignment horizontal="right" vertical="center"/>
      <protection/>
    </xf>
    <xf numFmtId="201" fontId="77" fillId="0" borderId="12" xfId="0" applyNumberFormat="1" applyFont="1" applyFill="1" applyBorder="1" applyAlignment="1" applyProtection="1">
      <alignment horizontal="right" vertical="center"/>
      <protection/>
    </xf>
    <xf numFmtId="201" fontId="77" fillId="0" borderId="28" xfId="0" applyNumberFormat="1" applyFont="1" applyFill="1" applyBorder="1" applyAlignment="1" applyProtection="1">
      <alignment horizontal="right" vertical="center"/>
      <protection/>
    </xf>
    <xf numFmtId="0" fontId="77" fillId="33" borderId="0" xfId="59" applyFont="1" applyFill="1" applyAlignment="1" applyProtection="1">
      <alignment vertical="center"/>
      <protection/>
    </xf>
    <xf numFmtId="0" fontId="78" fillId="33" borderId="0" xfId="59" applyFont="1" applyFill="1" applyAlignment="1" applyProtection="1">
      <alignment horizontal="left" vertical="center"/>
      <protection/>
    </xf>
    <xf numFmtId="0" fontId="78" fillId="33" borderId="0" xfId="59" applyFont="1" applyFill="1" applyAlignment="1" applyProtection="1">
      <alignment vertical="center"/>
      <protection/>
    </xf>
    <xf numFmtId="3" fontId="79" fillId="0" borderId="0" xfId="59" applyNumberFormat="1" applyFont="1" applyFill="1" applyBorder="1" applyAlignment="1" applyProtection="1">
      <alignment vertical="center"/>
      <protection/>
    </xf>
    <xf numFmtId="0" fontId="77" fillId="33" borderId="0" xfId="59" applyFont="1" applyFill="1" applyBorder="1" applyAlignment="1" applyProtection="1">
      <alignment vertical="center"/>
      <protection/>
    </xf>
    <xf numFmtId="0" fontId="77" fillId="0" borderId="0" xfId="59" applyFont="1" applyFill="1" applyBorder="1" applyAlignment="1" applyProtection="1">
      <alignment vertical="center"/>
      <protection/>
    </xf>
    <xf numFmtId="0" fontId="77" fillId="33" borderId="0" xfId="59" applyNumberFormat="1" applyFont="1" applyFill="1" applyAlignment="1" applyProtection="1">
      <alignment vertical="center"/>
      <protection/>
    </xf>
    <xf numFmtId="0" fontId="5" fillId="33" borderId="0" xfId="59" applyNumberFormat="1" applyFont="1" applyFill="1" applyAlignment="1" applyProtection="1">
      <alignment vertical="center"/>
      <protection/>
    </xf>
    <xf numFmtId="0" fontId="5" fillId="33" borderId="0" xfId="59" applyFont="1" applyFill="1" applyAlignment="1" applyProtection="1">
      <alignment vertical="center"/>
      <protection/>
    </xf>
    <xf numFmtId="0" fontId="78" fillId="33" borderId="0" xfId="59" applyFont="1" applyFill="1" applyBorder="1" applyAlignment="1" applyProtection="1">
      <alignment vertical="center"/>
      <protection/>
    </xf>
    <xf numFmtId="0" fontId="77" fillId="0" borderId="0" xfId="59" applyFont="1" applyFill="1" applyAlignment="1" applyProtection="1">
      <alignment vertical="center"/>
      <protection/>
    </xf>
    <xf numFmtId="0" fontId="77" fillId="0" borderId="0" xfId="59" applyFont="1" applyFill="1" applyAlignment="1" applyProtection="1">
      <alignment vertical="center" wrapText="1"/>
      <protection/>
    </xf>
    <xf numFmtId="0" fontId="78" fillId="0" borderId="0" xfId="59" applyFont="1" applyAlignment="1" applyProtection="1">
      <alignment horizontal="left" vertical="center"/>
      <protection/>
    </xf>
    <xf numFmtId="0" fontId="77" fillId="33" borderId="0" xfId="59" applyNumberFormat="1" applyFont="1" applyFill="1" applyBorder="1" applyAlignment="1" applyProtection="1">
      <alignment vertical="center"/>
      <protection/>
    </xf>
    <xf numFmtId="14" fontId="78" fillId="0" borderId="0" xfId="59" applyNumberFormat="1" applyFont="1" applyFill="1" applyAlignment="1" applyProtection="1">
      <alignment horizontal="left" vertical="center"/>
      <protection/>
    </xf>
    <xf numFmtId="0" fontId="78" fillId="0" borderId="0" xfId="59" applyFont="1" applyFill="1" applyAlignment="1" applyProtection="1">
      <alignment vertical="center"/>
      <protection/>
    </xf>
    <xf numFmtId="14" fontId="77" fillId="0" borderId="0" xfId="59" applyNumberFormat="1" applyFont="1" applyFill="1" applyAlignment="1" applyProtection="1">
      <alignment vertical="center"/>
      <protection/>
    </xf>
    <xf numFmtId="2" fontId="79" fillId="0" borderId="0" xfId="59" applyNumberFormat="1" applyFont="1" applyAlignment="1" applyProtection="1">
      <alignment horizontal="left" vertical="center"/>
      <protection/>
    </xf>
    <xf numFmtId="0" fontId="77" fillId="0" borderId="0" xfId="59" applyNumberFormat="1" applyFont="1" applyFill="1" applyAlignment="1" applyProtection="1">
      <alignment vertical="center"/>
      <protection/>
    </xf>
    <xf numFmtId="0" fontId="5" fillId="0" borderId="0" xfId="59" applyNumberFormat="1" applyFont="1" applyFill="1" applyAlignment="1" applyProtection="1">
      <alignment vertical="center"/>
      <protection/>
    </xf>
    <xf numFmtId="0" fontId="5" fillId="0" borderId="0" xfId="59" applyFont="1" applyFill="1" applyAlignment="1" applyProtection="1">
      <alignment vertical="center"/>
      <protection/>
    </xf>
    <xf numFmtId="0" fontId="78" fillId="33" borderId="0" xfId="59" applyFont="1" applyFill="1" applyAlignment="1" applyProtection="1">
      <alignment horizontal="right" vertical="center"/>
      <protection/>
    </xf>
    <xf numFmtId="0" fontId="81" fillId="33" borderId="0" xfId="59" applyFont="1" applyFill="1" applyAlignment="1" applyProtection="1">
      <alignment horizontal="center" vertical="center"/>
      <protection/>
    </xf>
    <xf numFmtId="2" fontId="79" fillId="0" borderId="0" xfId="59" applyNumberFormat="1" applyFont="1" applyAlignment="1" applyProtection="1">
      <alignment horizontal="center" vertical="center"/>
      <protection/>
    </xf>
    <xf numFmtId="2" fontId="4" fillId="0" borderId="0" xfId="59" applyNumberFormat="1" applyFont="1" applyBorder="1" applyAlignment="1" applyProtection="1">
      <alignment horizontal="center" vertical="center"/>
      <protection/>
    </xf>
    <xf numFmtId="2" fontId="4" fillId="0" borderId="0" xfId="59" applyNumberFormat="1" applyFont="1" applyAlignment="1" applyProtection="1">
      <alignment horizontal="center" vertical="center"/>
      <protection/>
    </xf>
    <xf numFmtId="2" fontId="77" fillId="0" borderId="0" xfId="59" applyNumberFormat="1" applyFont="1" applyAlignment="1" applyProtection="1">
      <alignment vertical="center"/>
      <protection/>
    </xf>
    <xf numFmtId="2" fontId="5" fillId="0" borderId="0" xfId="59" applyNumberFormat="1" applyFont="1" applyAlignment="1" applyProtection="1">
      <alignment vertical="center"/>
      <protection/>
    </xf>
    <xf numFmtId="2" fontId="78" fillId="0" borderId="13" xfId="59" applyNumberFormat="1" applyFont="1" applyFill="1" applyBorder="1" applyAlignment="1" applyProtection="1">
      <alignment horizontal="justify" vertical="center" wrapText="1"/>
      <protection/>
    </xf>
    <xf numFmtId="3" fontId="78" fillId="0" borderId="46" xfId="59" applyNumberFormat="1" applyFont="1" applyFill="1" applyBorder="1" applyAlignment="1" applyProtection="1">
      <alignment horizontal="right" vertical="center"/>
      <protection/>
    </xf>
    <xf numFmtId="3" fontId="78" fillId="0" borderId="17" xfId="59" applyNumberFormat="1" applyFont="1" applyFill="1" applyBorder="1" applyAlignment="1" applyProtection="1">
      <alignment horizontal="right" vertical="center"/>
      <protection/>
    </xf>
    <xf numFmtId="3" fontId="78" fillId="0" borderId="33" xfId="59" applyNumberFormat="1" applyFont="1" applyFill="1" applyBorder="1" applyAlignment="1" applyProtection="1">
      <alignment horizontal="right" vertical="center"/>
      <protection/>
    </xf>
    <xf numFmtId="3" fontId="78" fillId="0" borderId="45" xfId="59" applyNumberFormat="1" applyFont="1" applyFill="1" applyBorder="1" applyAlignment="1" applyProtection="1">
      <alignment horizontal="right" vertical="center"/>
      <protection/>
    </xf>
    <xf numFmtId="3" fontId="78" fillId="32" borderId="34" xfId="59" applyNumberFormat="1" applyFont="1" applyFill="1" applyBorder="1" applyAlignment="1" applyProtection="1">
      <alignment horizontal="right" vertical="center"/>
      <protection locked="0"/>
    </xf>
    <xf numFmtId="3" fontId="78" fillId="32" borderId="12" xfId="59" applyNumberFormat="1" applyFont="1" applyFill="1" applyBorder="1" applyAlignment="1" applyProtection="1">
      <alignment horizontal="right" vertical="center"/>
      <protection locked="0"/>
    </xf>
    <xf numFmtId="3" fontId="78" fillId="32" borderId="28" xfId="59" applyNumberFormat="1" applyFont="1" applyFill="1" applyBorder="1" applyAlignment="1" applyProtection="1">
      <alignment horizontal="right" vertical="center"/>
      <protection locked="0"/>
    </xf>
    <xf numFmtId="3" fontId="78" fillId="32" borderId="35" xfId="59" applyNumberFormat="1" applyFont="1" applyFill="1" applyBorder="1" applyAlignment="1" applyProtection="1">
      <alignment horizontal="right" vertical="center"/>
      <protection locked="0"/>
    </xf>
    <xf numFmtId="3" fontId="78" fillId="32" borderId="37" xfId="59" applyNumberFormat="1" applyFont="1" applyFill="1" applyBorder="1" applyAlignment="1" applyProtection="1">
      <alignment vertical="center"/>
      <protection locked="0"/>
    </xf>
    <xf numFmtId="3" fontId="78" fillId="32" borderId="38" xfId="59" applyNumberFormat="1" applyFont="1" applyFill="1" applyBorder="1" applyAlignment="1" applyProtection="1">
      <alignment vertical="center"/>
      <protection locked="0"/>
    </xf>
    <xf numFmtId="3" fontId="78" fillId="32" borderId="39" xfId="59" applyNumberFormat="1" applyFont="1" applyFill="1" applyBorder="1" applyAlignment="1" applyProtection="1">
      <alignment vertical="center"/>
      <protection locked="0"/>
    </xf>
    <xf numFmtId="3" fontId="78" fillId="32" borderId="40" xfId="59" applyNumberFormat="1" applyFont="1" applyFill="1" applyBorder="1" applyAlignment="1" applyProtection="1">
      <alignment vertical="center"/>
      <protection locked="0"/>
    </xf>
    <xf numFmtId="2" fontId="4" fillId="0" borderId="0" xfId="59" applyNumberFormat="1" applyFont="1" applyAlignment="1" applyProtection="1">
      <alignment vertical="center"/>
      <protection/>
    </xf>
    <xf numFmtId="49" fontId="78" fillId="0" borderId="0" xfId="59" applyNumberFormat="1" applyFont="1" applyBorder="1" applyAlignment="1" applyProtection="1">
      <alignment horizontal="center" vertical="center"/>
      <protection/>
    </xf>
    <xf numFmtId="3" fontId="78" fillId="0" borderId="0" xfId="59" applyNumberFormat="1" applyFont="1" applyFill="1" applyBorder="1" applyAlignment="1" applyProtection="1">
      <alignment vertical="center"/>
      <protection/>
    </xf>
    <xf numFmtId="0" fontId="84" fillId="33" borderId="0" xfId="0" applyFont="1" applyFill="1" applyAlignment="1" applyProtection="1">
      <alignment vertical="center"/>
      <protection/>
    </xf>
    <xf numFmtId="49" fontId="77" fillId="33" borderId="0" xfId="0" applyNumberFormat="1" applyFont="1" applyFill="1" applyAlignment="1" applyProtection="1">
      <alignment horizontal="right" vertical="center"/>
      <protection/>
    </xf>
    <xf numFmtId="0" fontId="77" fillId="0" borderId="0" xfId="59" applyFont="1" applyProtection="1">
      <alignment/>
      <protection/>
    </xf>
    <xf numFmtId="1" fontId="77" fillId="0" borderId="0" xfId="59" applyNumberFormat="1" applyFont="1" applyProtection="1">
      <alignment/>
      <protection/>
    </xf>
    <xf numFmtId="0" fontId="77" fillId="0" borderId="0" xfId="59" applyNumberFormat="1" applyFont="1" applyProtection="1">
      <alignment/>
      <protection/>
    </xf>
    <xf numFmtId="0" fontId="5" fillId="0" borderId="0" xfId="59" applyNumberFormat="1" applyFont="1" applyProtection="1">
      <alignment/>
      <protection/>
    </xf>
    <xf numFmtId="0" fontId="5" fillId="0" borderId="0" xfId="59" applyFont="1" applyProtection="1">
      <alignment/>
      <protection/>
    </xf>
    <xf numFmtId="1" fontId="5" fillId="0" borderId="0" xfId="59" applyNumberFormat="1" applyFont="1" applyProtection="1">
      <alignment/>
      <protection/>
    </xf>
    <xf numFmtId="0" fontId="78" fillId="33" borderId="0" xfId="59" applyNumberFormat="1" applyFont="1" applyFill="1" applyAlignment="1" applyProtection="1">
      <alignment horizontal="center" vertical="center"/>
      <protection/>
    </xf>
    <xf numFmtId="3" fontId="77" fillId="0" borderId="60" xfId="59" applyNumberFormat="1" applyFont="1" applyFill="1" applyBorder="1" applyAlignment="1" applyProtection="1">
      <alignment horizontal="right" vertical="center"/>
      <protection/>
    </xf>
    <xf numFmtId="3" fontId="77" fillId="0" borderId="29" xfId="59" applyNumberFormat="1" applyFont="1" applyFill="1" applyBorder="1" applyAlignment="1" applyProtection="1">
      <alignment horizontal="right" vertical="center"/>
      <protection/>
    </xf>
    <xf numFmtId="3" fontId="77" fillId="0" borderId="68" xfId="59" applyNumberFormat="1" applyFont="1" applyFill="1" applyBorder="1" applyAlignment="1" applyProtection="1">
      <alignment horizontal="right" vertical="center"/>
      <protection/>
    </xf>
    <xf numFmtId="3" fontId="77" fillId="38" borderId="38" xfId="59" applyNumberFormat="1" applyFont="1" applyFill="1" applyBorder="1" applyAlignment="1" applyProtection="1">
      <alignment horizontal="right" vertical="center"/>
      <protection locked="0"/>
    </xf>
    <xf numFmtId="3" fontId="77" fillId="38" borderId="33" xfId="59" applyNumberFormat="1" applyFont="1" applyFill="1" applyBorder="1" applyAlignment="1" applyProtection="1">
      <alignment horizontal="right" vertical="center"/>
      <protection locked="0"/>
    </xf>
    <xf numFmtId="3" fontId="77" fillId="38" borderId="40" xfId="59" applyNumberFormat="1" applyFont="1" applyFill="1" applyBorder="1" applyAlignment="1" applyProtection="1">
      <alignment horizontal="right" vertical="center"/>
      <protection locked="0"/>
    </xf>
    <xf numFmtId="3" fontId="77" fillId="32" borderId="12" xfId="59" applyNumberFormat="1" applyFont="1" applyFill="1" applyBorder="1" applyAlignment="1" applyProtection="1">
      <alignment horizontal="right" vertical="center"/>
      <protection locked="0"/>
    </xf>
    <xf numFmtId="3" fontId="77" fillId="32" borderId="28" xfId="59" applyNumberFormat="1" applyFont="1" applyFill="1" applyBorder="1" applyAlignment="1" applyProtection="1">
      <alignment horizontal="right" vertical="center"/>
      <protection locked="0"/>
    </xf>
    <xf numFmtId="3" fontId="77" fillId="32" borderId="35" xfId="59" applyNumberFormat="1" applyFont="1" applyFill="1" applyBorder="1" applyAlignment="1" applyProtection="1">
      <alignment horizontal="right" vertical="center"/>
      <protection locked="0"/>
    </xf>
    <xf numFmtId="3" fontId="77" fillId="38" borderId="17" xfId="59" applyNumberFormat="1" applyFont="1" applyFill="1" applyBorder="1" applyAlignment="1" applyProtection="1">
      <alignment horizontal="right" vertical="center"/>
      <protection locked="0"/>
    </xf>
    <xf numFmtId="3" fontId="77" fillId="38" borderId="45" xfId="59" applyNumberFormat="1" applyFont="1" applyFill="1" applyBorder="1" applyAlignment="1" applyProtection="1">
      <alignment horizontal="right" vertical="center"/>
      <protection locked="0"/>
    </xf>
    <xf numFmtId="3" fontId="79" fillId="0" borderId="0" xfId="59" applyNumberFormat="1" applyFont="1" applyBorder="1" applyAlignment="1" applyProtection="1">
      <alignment horizontal="right" vertical="center"/>
      <protection/>
    </xf>
    <xf numFmtId="3" fontId="77" fillId="0" borderId="0" xfId="59" applyNumberFormat="1" applyFont="1" applyBorder="1" applyAlignment="1" applyProtection="1">
      <alignment horizontal="right" vertical="center"/>
      <protection/>
    </xf>
    <xf numFmtId="0" fontId="5" fillId="33" borderId="0" xfId="59" applyFont="1" applyFill="1" applyBorder="1" applyAlignment="1" applyProtection="1">
      <alignment vertical="center"/>
      <protection/>
    </xf>
    <xf numFmtId="3" fontId="77" fillId="38" borderId="12" xfId="59" applyNumberFormat="1" applyFont="1" applyFill="1" applyBorder="1" applyAlignment="1" applyProtection="1">
      <alignment horizontal="right" vertical="center"/>
      <protection locked="0"/>
    </xf>
    <xf numFmtId="3" fontId="77" fillId="38" borderId="28" xfId="59" applyNumberFormat="1" applyFont="1" applyFill="1" applyBorder="1" applyAlignment="1" applyProtection="1">
      <alignment horizontal="right" vertical="center"/>
      <protection locked="0"/>
    </xf>
    <xf numFmtId="3" fontId="77" fillId="38" borderId="35" xfId="59" applyNumberFormat="1" applyFont="1" applyFill="1" applyBorder="1" applyAlignment="1" applyProtection="1">
      <alignment horizontal="right" vertical="center"/>
      <protection locked="0"/>
    </xf>
    <xf numFmtId="3" fontId="77" fillId="32" borderId="42" xfId="59" applyNumberFormat="1" applyFont="1" applyFill="1" applyBorder="1" applyAlignment="1" applyProtection="1">
      <alignment horizontal="right" vertical="center"/>
      <protection locked="0"/>
    </xf>
    <xf numFmtId="49" fontId="77" fillId="0" borderId="0" xfId="59" applyNumberFormat="1" applyFont="1" applyBorder="1" applyAlignment="1" applyProtection="1">
      <alignment horizontal="center" vertical="center"/>
      <protection/>
    </xf>
    <xf numFmtId="0" fontId="77" fillId="0" borderId="0" xfId="61" applyFont="1" applyFill="1" applyBorder="1" applyAlignment="1">
      <alignment horizontal="left" vertical="center" wrapText="1"/>
      <protection/>
    </xf>
    <xf numFmtId="3" fontId="77" fillId="0" borderId="0" xfId="59" applyNumberFormat="1" applyFont="1" applyFill="1" applyBorder="1" applyAlignment="1" applyProtection="1">
      <alignment horizontal="right" vertical="center"/>
      <protection locked="0"/>
    </xf>
    <xf numFmtId="3" fontId="81" fillId="0" borderId="0" xfId="0" applyNumberFormat="1" applyFont="1" applyFill="1" applyBorder="1" applyAlignment="1" applyProtection="1">
      <alignment vertical="center"/>
      <protection/>
    </xf>
    <xf numFmtId="0" fontId="78" fillId="33" borderId="0" xfId="0" applyNumberFormat="1" applyFont="1" applyFill="1" applyAlignment="1" applyProtection="1">
      <alignment vertical="center"/>
      <protection/>
    </xf>
    <xf numFmtId="0" fontId="78" fillId="0" borderId="0" xfId="0" applyFont="1" applyFill="1" applyAlignment="1" applyProtection="1">
      <alignment vertical="center" wrapText="1"/>
      <protection/>
    </xf>
    <xf numFmtId="0" fontId="78" fillId="33" borderId="0" xfId="0" applyNumberFormat="1" applyFont="1" applyFill="1" applyBorder="1" applyAlignment="1" applyProtection="1">
      <alignment vertical="center"/>
      <protection/>
    </xf>
    <xf numFmtId="14" fontId="78" fillId="0" borderId="0" xfId="0" applyNumberFormat="1" applyFont="1" applyFill="1" applyAlignment="1" applyProtection="1">
      <alignment vertical="center"/>
      <protection/>
    </xf>
    <xf numFmtId="2" fontId="81" fillId="0" borderId="0" xfId="0" applyNumberFormat="1" applyFont="1" applyAlignment="1" applyProtection="1">
      <alignment horizontal="left" vertical="center"/>
      <protection/>
    </xf>
    <xf numFmtId="0" fontId="78" fillId="0" borderId="0" xfId="0" applyNumberFormat="1" applyFont="1" applyFill="1" applyAlignment="1" applyProtection="1">
      <alignment vertical="center"/>
      <protection/>
    </xf>
    <xf numFmtId="3" fontId="78" fillId="0" borderId="26" xfId="0" applyNumberFormat="1" applyFont="1" applyBorder="1" applyAlignment="1" applyProtection="1">
      <alignment vertical="center"/>
      <protection/>
    </xf>
    <xf numFmtId="2" fontId="81" fillId="0" borderId="13" xfId="0" applyNumberFormat="1" applyFont="1" applyFill="1" applyBorder="1" applyAlignment="1" applyProtection="1">
      <alignment horizontal="left" vertical="center"/>
      <protection/>
    </xf>
    <xf numFmtId="3" fontId="78" fillId="0" borderId="46" xfId="0" applyNumberFormat="1" applyFont="1" applyFill="1" applyBorder="1" applyAlignment="1" applyProtection="1">
      <alignment horizontal="right" vertical="center"/>
      <protection locked="0"/>
    </xf>
    <xf numFmtId="3" fontId="78" fillId="0" borderId="0" xfId="0" applyNumberFormat="1" applyFont="1" applyBorder="1" applyAlignment="1" applyProtection="1">
      <alignment vertical="center"/>
      <protection/>
    </xf>
    <xf numFmtId="3" fontId="77" fillId="0" borderId="63" xfId="0" applyNumberFormat="1" applyFont="1" applyFill="1" applyBorder="1" applyAlignment="1" applyProtection="1">
      <alignment vertical="center"/>
      <protection/>
    </xf>
    <xf numFmtId="3" fontId="81" fillId="0" borderId="0" xfId="0" applyNumberFormat="1" applyFont="1" applyFill="1" applyBorder="1" applyAlignment="1" applyProtection="1">
      <alignment horizontal="right" vertical="center"/>
      <protection/>
    </xf>
    <xf numFmtId="0" fontId="77" fillId="0" borderId="0" xfId="0" applyNumberFormat="1" applyFont="1" applyBorder="1" applyAlignment="1" applyProtection="1">
      <alignment/>
      <protection/>
    </xf>
    <xf numFmtId="0" fontId="77" fillId="0" borderId="0" xfId="0" applyNumberFormat="1" applyFont="1" applyAlignment="1" applyProtection="1">
      <alignment/>
      <protection/>
    </xf>
    <xf numFmtId="2" fontId="78" fillId="0" borderId="13" xfId="0" applyNumberFormat="1" applyFont="1" applyFill="1" applyBorder="1" applyAlignment="1" applyProtection="1">
      <alignment horizontal="left" vertical="center" indent="1"/>
      <protection/>
    </xf>
    <xf numFmtId="3" fontId="78" fillId="0" borderId="69" xfId="0" applyNumberFormat="1" applyFont="1" applyBorder="1" applyAlignment="1" applyProtection="1">
      <alignment vertical="center"/>
      <protection/>
    </xf>
    <xf numFmtId="2" fontId="79" fillId="0" borderId="0" xfId="0" applyNumberFormat="1" applyFont="1" applyBorder="1" applyAlignment="1" applyProtection="1">
      <alignment vertical="center"/>
      <protection/>
    </xf>
    <xf numFmtId="49" fontId="74" fillId="33" borderId="0" xfId="58" applyNumberFormat="1" applyFont="1" applyFill="1" applyBorder="1" applyAlignment="1" applyProtection="1">
      <alignment horizontal="center" vertical="center"/>
      <protection/>
    </xf>
    <xf numFmtId="0" fontId="77" fillId="33" borderId="0" xfId="59" applyFont="1" applyFill="1" applyAlignment="1" applyProtection="1">
      <alignment horizontal="left" vertical="center"/>
      <protection/>
    </xf>
    <xf numFmtId="0" fontId="80" fillId="33" borderId="0" xfId="59" applyFont="1" applyFill="1" applyAlignment="1" applyProtection="1">
      <alignment vertical="center"/>
      <protection/>
    </xf>
    <xf numFmtId="0" fontId="77" fillId="33" borderId="0" xfId="59" applyFont="1" applyFill="1" applyAlignment="1" applyProtection="1">
      <alignment horizontal="center" vertical="center"/>
      <protection/>
    </xf>
    <xf numFmtId="0" fontId="77" fillId="0" borderId="0" xfId="59" applyFont="1" applyAlignment="1" applyProtection="1">
      <alignment horizontal="left" vertical="center"/>
      <protection/>
    </xf>
    <xf numFmtId="49" fontId="77" fillId="0" borderId="0" xfId="59" applyNumberFormat="1" applyFont="1" applyFill="1" applyAlignment="1" applyProtection="1" quotePrefix="1">
      <alignment horizontal="left" vertical="center"/>
      <protection/>
    </xf>
    <xf numFmtId="0" fontId="80" fillId="0" borderId="0" xfId="59" applyFont="1" applyFill="1" applyAlignment="1" applyProtection="1">
      <alignment vertical="center"/>
      <protection/>
    </xf>
    <xf numFmtId="0" fontId="78" fillId="33" borderId="0" xfId="59" applyFont="1" applyFill="1" applyBorder="1" applyAlignment="1" applyProtection="1">
      <alignment horizontal="right" vertical="center"/>
      <protection/>
    </xf>
    <xf numFmtId="0" fontId="81" fillId="33" borderId="0" xfId="59" applyFont="1" applyFill="1" applyBorder="1" applyAlignment="1" applyProtection="1">
      <alignment horizontal="center" vertical="center"/>
      <protection/>
    </xf>
    <xf numFmtId="0" fontId="77" fillId="0" borderId="0" xfId="59" applyFont="1" applyAlignment="1" applyProtection="1">
      <alignment horizontal="left"/>
      <protection/>
    </xf>
    <xf numFmtId="0" fontId="80" fillId="0" borderId="0" xfId="59" applyFont="1" applyAlignment="1" applyProtection="1">
      <alignment horizontal="center"/>
      <protection/>
    </xf>
    <xf numFmtId="0" fontId="80" fillId="0" borderId="0" xfId="59" applyFont="1" applyProtection="1">
      <alignment/>
      <protection/>
    </xf>
    <xf numFmtId="0" fontId="80" fillId="0" borderId="0" xfId="59" applyFont="1" applyBorder="1" applyProtection="1">
      <alignment/>
      <protection/>
    </xf>
    <xf numFmtId="0" fontId="80" fillId="0" borderId="0" xfId="59" applyFont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2" fontId="77" fillId="0" borderId="61" xfId="0" applyNumberFormat="1" applyFont="1" applyFill="1" applyBorder="1" applyAlignment="1" applyProtection="1">
      <alignment vertical="center"/>
      <protection/>
    </xf>
    <xf numFmtId="2" fontId="77" fillId="0" borderId="70" xfId="0" applyNumberFormat="1" applyFont="1" applyFill="1" applyBorder="1" applyAlignment="1" applyProtection="1">
      <alignment vertical="center"/>
      <protection/>
    </xf>
    <xf numFmtId="2" fontId="74" fillId="0" borderId="0" xfId="0" applyNumberFormat="1" applyFont="1" applyAlignment="1" applyProtection="1">
      <alignment/>
      <protection/>
    </xf>
    <xf numFmtId="0" fontId="74" fillId="0" borderId="0" xfId="0" applyNumberFormat="1" applyFont="1" applyBorder="1" applyAlignment="1" applyProtection="1">
      <alignment/>
      <protection/>
    </xf>
    <xf numFmtId="2" fontId="74" fillId="0" borderId="0" xfId="0" applyNumberFormat="1" applyFont="1" applyAlignment="1" applyProtection="1">
      <alignment vertical="center"/>
      <protection/>
    </xf>
    <xf numFmtId="0" fontId="74" fillId="0" borderId="0" xfId="0" applyNumberFormat="1" applyFont="1" applyBorder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Fill="1" applyAlignment="1" applyProtection="1">
      <alignment vertical="top"/>
      <protection/>
    </xf>
    <xf numFmtId="3" fontId="74" fillId="32" borderId="12" xfId="58" applyNumberFormat="1" applyFont="1" applyFill="1" applyBorder="1" applyAlignment="1" applyProtection="1">
      <alignment vertical="center"/>
      <protection/>
    </xf>
    <xf numFmtId="3" fontId="74" fillId="32" borderId="28" xfId="58" applyNumberFormat="1" applyFont="1" applyFill="1" applyBorder="1" applyAlignment="1" applyProtection="1">
      <alignment vertical="center"/>
      <protection/>
    </xf>
    <xf numFmtId="3" fontId="74" fillId="32" borderId="27" xfId="58" applyNumberFormat="1" applyFont="1" applyFill="1" applyBorder="1" applyAlignment="1" applyProtection="1">
      <alignment vertical="center"/>
      <protection/>
    </xf>
    <xf numFmtId="3" fontId="74" fillId="32" borderId="42" xfId="58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4" fillId="0" borderId="0" xfId="0" applyNumberFormat="1" applyFont="1" applyBorder="1" applyAlignment="1" applyProtection="1">
      <alignment/>
      <protection/>
    </xf>
    <xf numFmtId="2" fontId="77" fillId="0" borderId="18" xfId="0" applyNumberFormat="1" applyFont="1" applyFill="1" applyBorder="1" applyAlignment="1" applyProtection="1">
      <alignment horizontal="center" vertical="center"/>
      <protection/>
    </xf>
    <xf numFmtId="2" fontId="77" fillId="0" borderId="16" xfId="0" applyNumberFormat="1" applyFont="1" applyFill="1" applyBorder="1" applyAlignment="1" applyProtection="1">
      <alignment horizontal="center" vertical="center"/>
      <protection/>
    </xf>
    <xf numFmtId="1" fontId="77" fillId="0" borderId="20" xfId="0" applyNumberFormat="1" applyFont="1" applyFill="1" applyBorder="1" applyAlignment="1" applyProtection="1">
      <alignment horizontal="center" vertical="center"/>
      <protection/>
    </xf>
    <xf numFmtId="1" fontId="77" fillId="0" borderId="21" xfId="0" applyNumberFormat="1" applyFont="1" applyFill="1" applyBorder="1" applyAlignment="1" applyProtection="1">
      <alignment horizontal="center" vertical="center"/>
      <protection/>
    </xf>
    <xf numFmtId="0" fontId="7" fillId="39" borderId="0" xfId="0" applyNumberFormat="1" applyFont="1" applyFill="1" applyBorder="1" applyAlignment="1" applyProtection="1">
      <alignment horizontal="left" vertical="center"/>
      <protection/>
    </xf>
    <xf numFmtId="2" fontId="87" fillId="0" borderId="0" xfId="0" applyNumberFormat="1" applyFont="1" applyBorder="1" applyAlignment="1" applyProtection="1">
      <alignment horizontal="center" vertical="center"/>
      <protection/>
    </xf>
    <xf numFmtId="2" fontId="87" fillId="0" borderId="0" xfId="0" applyNumberFormat="1" applyFont="1" applyAlignment="1" applyProtection="1">
      <alignment horizontal="center" vertical="center"/>
      <protection/>
    </xf>
    <xf numFmtId="2" fontId="88" fillId="0" borderId="0" xfId="0" applyNumberFormat="1" applyFont="1" applyAlignment="1" applyProtection="1">
      <alignment vertical="center"/>
      <protection/>
    </xf>
    <xf numFmtId="2" fontId="89" fillId="0" borderId="0" xfId="0" applyNumberFormat="1" applyFont="1" applyAlignment="1" applyProtection="1">
      <alignment vertical="center"/>
      <protection/>
    </xf>
    <xf numFmtId="3" fontId="90" fillId="0" borderId="45" xfId="0" applyNumberFormat="1" applyFont="1" applyFill="1" applyBorder="1" applyAlignment="1" applyProtection="1">
      <alignment horizontal="right" vertical="center"/>
      <protection/>
    </xf>
    <xf numFmtId="4" fontId="90" fillId="0" borderId="45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horizontal="right" vertical="center"/>
      <protection/>
    </xf>
    <xf numFmtId="3" fontId="90" fillId="0" borderId="27" xfId="0" applyNumberFormat="1" applyFont="1" applyFill="1" applyBorder="1" applyAlignment="1" applyProtection="1">
      <alignment horizontal="right" vertical="center"/>
      <protection/>
    </xf>
    <xf numFmtId="3" fontId="78" fillId="32" borderId="33" xfId="0" applyNumberFormat="1" applyFont="1" applyFill="1" applyBorder="1" applyAlignment="1" applyProtection="1">
      <alignment horizontal="right" vertical="center"/>
      <protection locked="0"/>
    </xf>
    <xf numFmtId="0" fontId="77" fillId="0" borderId="0" xfId="0" applyFont="1" applyBorder="1" applyAlignment="1" applyProtection="1">
      <alignment/>
      <protection/>
    </xf>
    <xf numFmtId="0" fontId="78" fillId="33" borderId="0" xfId="0" applyNumberFormat="1" applyFont="1" applyFill="1" applyBorder="1" applyAlignment="1" applyProtection="1">
      <alignment horizontal="center" vertical="center"/>
      <protection/>
    </xf>
    <xf numFmtId="2" fontId="81" fillId="0" borderId="14" xfId="0" applyNumberFormat="1" applyFont="1" applyFill="1" applyBorder="1" applyAlignment="1" applyProtection="1">
      <alignment horizontal="left" vertical="center" indent="2"/>
      <protection/>
    </xf>
    <xf numFmtId="2" fontId="86" fillId="0" borderId="14" xfId="0" applyNumberFormat="1" applyFont="1" applyFill="1" applyBorder="1" applyAlignment="1" applyProtection="1">
      <alignment horizontal="left" vertical="center" indent="2"/>
      <protection/>
    </xf>
    <xf numFmtId="2" fontId="91" fillId="0" borderId="14" xfId="0" applyNumberFormat="1" applyFont="1" applyFill="1" applyBorder="1" applyAlignment="1" applyProtection="1">
      <alignment horizontal="left" vertical="center" indent="2"/>
      <protection/>
    </xf>
    <xf numFmtId="2" fontId="78" fillId="0" borderId="71" xfId="0" applyNumberFormat="1" applyFont="1" applyFill="1" applyBorder="1" applyAlignment="1" applyProtection="1">
      <alignment horizontal="left" vertical="center" indent="3"/>
      <protection/>
    </xf>
    <xf numFmtId="3" fontId="78" fillId="0" borderId="66" xfId="0" applyNumberFormat="1" applyFont="1" applyBorder="1" applyAlignment="1" applyProtection="1">
      <alignment vertical="center"/>
      <protection/>
    </xf>
    <xf numFmtId="3" fontId="78" fillId="0" borderId="72" xfId="0" applyNumberFormat="1" applyFont="1" applyBorder="1" applyAlignment="1" applyProtection="1">
      <alignment vertical="center"/>
      <protection/>
    </xf>
    <xf numFmtId="2" fontId="78" fillId="0" borderId="10" xfId="0" applyNumberFormat="1" applyFont="1" applyBorder="1" applyAlignment="1" applyProtection="1">
      <alignment horizontal="right" vertical="center" wrapText="1"/>
      <protection/>
    </xf>
    <xf numFmtId="2" fontId="78" fillId="0" borderId="18" xfId="0" applyNumberFormat="1" applyFont="1" applyBorder="1" applyAlignment="1" applyProtection="1">
      <alignment horizontal="center" vertical="center"/>
      <protection/>
    </xf>
    <xf numFmtId="2" fontId="78" fillId="0" borderId="16" xfId="0" applyNumberFormat="1" applyFont="1" applyBorder="1" applyAlignment="1" applyProtection="1">
      <alignment horizontal="center" vertical="center"/>
      <protection/>
    </xf>
    <xf numFmtId="2" fontId="78" fillId="0" borderId="47" xfId="0" applyNumberFormat="1" applyFont="1" applyBorder="1" applyAlignment="1" applyProtection="1">
      <alignment horizontal="center" vertical="center"/>
      <protection/>
    </xf>
    <xf numFmtId="2" fontId="78" fillId="0" borderId="73" xfId="0" applyNumberFormat="1" applyFont="1" applyBorder="1" applyAlignment="1" applyProtection="1">
      <alignment horizontal="center" vertical="center"/>
      <protection/>
    </xf>
    <xf numFmtId="0" fontId="78" fillId="0" borderId="16" xfId="0" applyNumberFormat="1" applyFont="1" applyBorder="1" applyAlignment="1" applyProtection="1">
      <alignment horizontal="center" vertical="center"/>
      <protection/>
    </xf>
    <xf numFmtId="0" fontId="78" fillId="0" borderId="74" xfId="0" applyNumberFormat="1" applyFont="1" applyBorder="1" applyAlignment="1" applyProtection="1">
      <alignment horizontal="center" vertical="center"/>
      <protection/>
    </xf>
    <xf numFmtId="2" fontId="78" fillId="0" borderId="11" xfId="0" applyNumberFormat="1" applyFont="1" applyBorder="1" applyAlignment="1" applyProtection="1">
      <alignment horizontal="right" vertical="center" wrapText="1"/>
      <protection/>
    </xf>
    <xf numFmtId="1" fontId="78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21" xfId="0" applyNumberFormat="1" applyFont="1" applyFill="1" applyBorder="1" applyAlignment="1" applyProtection="1">
      <alignment horizontal="center" vertical="center"/>
      <protection/>
    </xf>
    <xf numFmtId="1" fontId="78" fillId="0" borderId="21" xfId="0" applyNumberFormat="1" applyFont="1" applyBorder="1" applyAlignment="1" applyProtection="1">
      <alignment horizontal="center" vertical="center"/>
      <protection/>
    </xf>
    <xf numFmtId="1" fontId="78" fillId="0" borderId="48" xfId="0" applyNumberFormat="1" applyFont="1" applyFill="1" applyBorder="1" applyAlignment="1" applyProtection="1">
      <alignment horizontal="center" vertical="center"/>
      <protection/>
    </xf>
    <xf numFmtId="1" fontId="78" fillId="0" borderId="75" xfId="0" applyNumberFormat="1" applyFont="1" applyFill="1" applyBorder="1" applyAlignment="1" applyProtection="1">
      <alignment horizontal="center" vertical="center"/>
      <protection/>
    </xf>
    <xf numFmtId="0" fontId="78" fillId="0" borderId="21" xfId="0" applyNumberFormat="1" applyFont="1" applyBorder="1" applyAlignment="1" applyProtection="1">
      <alignment horizontal="center" vertical="center"/>
      <protection/>
    </xf>
    <xf numFmtId="0" fontId="78" fillId="0" borderId="76" xfId="0" applyNumberFormat="1" applyFont="1" applyFill="1" applyBorder="1" applyAlignment="1" applyProtection="1">
      <alignment horizontal="center" vertical="center"/>
      <protection/>
    </xf>
    <xf numFmtId="49" fontId="78" fillId="0" borderId="77" xfId="0" applyNumberFormat="1" applyFont="1" applyBorder="1" applyAlignment="1" applyProtection="1">
      <alignment horizontal="center" vertical="center"/>
      <protection/>
    </xf>
    <xf numFmtId="2" fontId="78" fillId="0" borderId="78" xfId="0" applyNumberFormat="1" applyFont="1" applyFill="1" applyBorder="1" applyAlignment="1" applyProtection="1">
      <alignment horizontal="left" vertical="center" indent="3"/>
      <protection/>
    </xf>
    <xf numFmtId="3" fontId="78" fillId="0" borderId="79" xfId="0" applyNumberFormat="1" applyFont="1" applyBorder="1" applyAlignment="1" applyProtection="1">
      <alignment vertical="center"/>
      <protection/>
    </xf>
    <xf numFmtId="3" fontId="78" fillId="0" borderId="80" xfId="0" applyNumberFormat="1" applyFont="1" applyBorder="1" applyAlignment="1" applyProtection="1">
      <alignment vertical="center"/>
      <protection/>
    </xf>
    <xf numFmtId="3" fontId="78" fillId="0" borderId="81" xfId="0" applyNumberFormat="1" applyFont="1" applyBorder="1" applyAlignment="1" applyProtection="1">
      <alignment vertical="center"/>
      <protection/>
    </xf>
    <xf numFmtId="49" fontId="78" fillId="0" borderId="82" xfId="0" applyNumberFormat="1" applyFont="1" applyBorder="1" applyAlignment="1" applyProtection="1">
      <alignment horizontal="center" vertical="center"/>
      <protection/>
    </xf>
    <xf numFmtId="3" fontId="78" fillId="0" borderId="83" xfId="0" applyNumberFormat="1" applyFont="1" applyBorder="1" applyAlignment="1" applyProtection="1">
      <alignment vertical="center"/>
      <protection/>
    </xf>
    <xf numFmtId="49" fontId="78" fillId="0" borderId="84" xfId="0" applyNumberFormat="1" applyFont="1" applyBorder="1" applyAlignment="1" applyProtection="1">
      <alignment horizontal="center" vertical="center"/>
      <protection/>
    </xf>
    <xf numFmtId="3" fontId="78" fillId="0" borderId="85" xfId="0" applyNumberFormat="1" applyFont="1" applyBorder="1" applyAlignment="1" applyProtection="1">
      <alignment vertical="center"/>
      <protection/>
    </xf>
    <xf numFmtId="49" fontId="78" fillId="0" borderId="86" xfId="0" applyNumberFormat="1" applyFont="1" applyBorder="1" applyAlignment="1" applyProtection="1">
      <alignment horizontal="center" vertical="center"/>
      <protection/>
    </xf>
    <xf numFmtId="49" fontId="78" fillId="0" borderId="87" xfId="0" applyNumberFormat="1" applyFont="1" applyBorder="1" applyAlignment="1" applyProtection="1">
      <alignment horizontal="center" vertical="center"/>
      <protection/>
    </xf>
    <xf numFmtId="3" fontId="78" fillId="32" borderId="21" xfId="0" applyNumberFormat="1" applyFont="1" applyFill="1" applyBorder="1" applyAlignment="1" applyProtection="1">
      <alignment horizontal="right" vertical="center"/>
      <protection locked="0"/>
    </xf>
    <xf numFmtId="3" fontId="78" fillId="32" borderId="48" xfId="0" applyNumberFormat="1" applyFont="1" applyFill="1" applyBorder="1" applyAlignment="1" applyProtection="1">
      <alignment horizontal="right" vertical="center"/>
      <protection locked="0"/>
    </xf>
    <xf numFmtId="3" fontId="78" fillId="0" borderId="88" xfId="0" applyNumberFormat="1" applyFont="1" applyBorder="1" applyAlignment="1" applyProtection="1">
      <alignment vertical="center"/>
      <protection/>
    </xf>
    <xf numFmtId="0" fontId="78" fillId="0" borderId="89" xfId="0" applyNumberFormat="1" applyFont="1" applyBorder="1" applyAlignment="1" applyProtection="1">
      <alignment horizontal="center" vertical="center"/>
      <protection/>
    </xf>
    <xf numFmtId="0" fontId="78" fillId="0" borderId="90" xfId="0" applyNumberFormat="1" applyFont="1" applyFill="1" applyBorder="1" applyAlignment="1" applyProtection="1">
      <alignment horizontal="center" vertical="center"/>
      <protection/>
    </xf>
    <xf numFmtId="0" fontId="78" fillId="0" borderId="19" xfId="0" applyNumberFormat="1" applyFont="1" applyBorder="1" applyAlignment="1" applyProtection="1">
      <alignment horizontal="center" vertical="center"/>
      <protection/>
    </xf>
    <xf numFmtId="0" fontId="78" fillId="0" borderId="22" xfId="0" applyNumberFormat="1" applyFont="1" applyFill="1" applyBorder="1" applyAlignment="1" applyProtection="1">
      <alignment horizontal="center" vertical="center"/>
      <protection/>
    </xf>
    <xf numFmtId="2" fontId="78" fillId="0" borderId="16" xfId="0" applyNumberFormat="1" applyFont="1" applyFill="1" applyBorder="1" applyAlignment="1" applyProtection="1">
      <alignment horizontal="center" vertical="center"/>
      <protection/>
    </xf>
    <xf numFmtId="49" fontId="77" fillId="0" borderId="31" xfId="0" applyNumberFormat="1" applyFont="1" applyBorder="1" applyAlignment="1" applyProtection="1">
      <alignment horizontal="left" vertical="center" indent="1"/>
      <protection/>
    </xf>
    <xf numFmtId="3" fontId="77" fillId="0" borderId="70" xfId="0" applyNumberFormat="1" applyFont="1" applyFill="1" applyBorder="1" applyAlignment="1" applyProtection="1">
      <alignment horizontal="right" vertical="center"/>
      <protection/>
    </xf>
    <xf numFmtId="49" fontId="77" fillId="0" borderId="13" xfId="0" applyNumberFormat="1" applyFont="1" applyFill="1" applyBorder="1" applyAlignment="1" applyProtection="1">
      <alignment horizontal="left" vertical="center" wrapText="1" indent="1"/>
      <protection/>
    </xf>
    <xf numFmtId="3" fontId="77" fillId="0" borderId="36" xfId="0" applyNumberFormat="1" applyFont="1" applyFill="1" applyBorder="1" applyAlignment="1" applyProtection="1">
      <alignment horizontal="right" vertical="center"/>
      <protection/>
    </xf>
    <xf numFmtId="49" fontId="7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77" fillId="0" borderId="26" xfId="0" applyNumberFormat="1" applyFont="1" applyFill="1" applyBorder="1" applyAlignment="1" applyProtection="1">
      <alignment horizontal="left" vertical="center" wrapText="1" indent="1"/>
      <protection/>
    </xf>
    <xf numFmtId="3" fontId="77" fillId="0" borderId="44" xfId="0" applyNumberFormat="1" applyFont="1" applyFill="1" applyBorder="1" applyAlignment="1" applyProtection="1">
      <alignment horizontal="right" vertical="center"/>
      <protection/>
    </xf>
    <xf numFmtId="49" fontId="79" fillId="0" borderId="53" xfId="0" applyNumberFormat="1" applyFont="1" applyFill="1" applyBorder="1" applyAlignment="1" applyProtection="1">
      <alignment horizontal="left" vertical="center" indent="1"/>
      <protection/>
    </xf>
    <xf numFmtId="3" fontId="79" fillId="0" borderId="15" xfId="0" applyNumberFormat="1" applyFont="1" applyFill="1" applyBorder="1" applyAlignment="1" applyProtection="1">
      <alignment vertical="center"/>
      <protection/>
    </xf>
    <xf numFmtId="49" fontId="77" fillId="0" borderId="14" xfId="0" applyNumberFormat="1" applyFont="1" applyBorder="1" applyAlignment="1" applyProtection="1">
      <alignment horizontal="left" vertical="center" indent="1"/>
      <protection/>
    </xf>
    <xf numFmtId="3" fontId="77" fillId="0" borderId="36" xfId="0" applyNumberFormat="1" applyFont="1" applyBorder="1" applyAlignment="1" applyProtection="1">
      <alignment vertical="center"/>
      <protection/>
    </xf>
    <xf numFmtId="3" fontId="77" fillId="0" borderId="15" xfId="0" applyNumberFormat="1" applyFont="1" applyBorder="1" applyAlignment="1" applyProtection="1">
      <alignment vertical="center"/>
      <protection/>
    </xf>
    <xf numFmtId="49" fontId="77" fillId="0" borderId="13" xfId="0" applyNumberFormat="1" applyFont="1" applyBorder="1" applyAlignment="1" applyProtection="1">
      <alignment horizontal="left" vertical="center" indent="1"/>
      <protection/>
    </xf>
    <xf numFmtId="3" fontId="77" fillId="0" borderId="32" xfId="0" applyNumberFormat="1" applyFont="1" applyBorder="1" applyAlignment="1" applyProtection="1">
      <alignment vertical="center"/>
      <protection/>
    </xf>
    <xf numFmtId="1" fontId="77" fillId="0" borderId="13" xfId="0" applyNumberFormat="1" applyFont="1" applyBorder="1" applyAlignment="1" applyProtection="1">
      <alignment horizontal="left" vertical="center" indent="1"/>
      <protection/>
    </xf>
    <xf numFmtId="1" fontId="77" fillId="0" borderId="26" xfId="0" applyNumberFormat="1" applyFont="1" applyBorder="1" applyAlignment="1" applyProtection="1">
      <alignment horizontal="left" vertical="center" indent="1"/>
      <protection/>
    </xf>
    <xf numFmtId="3" fontId="77" fillId="0" borderId="44" xfId="0" applyNumberFormat="1" applyFont="1" applyBorder="1" applyAlignment="1" applyProtection="1">
      <alignment vertical="center"/>
      <protection/>
    </xf>
    <xf numFmtId="49" fontId="77" fillId="0" borderId="26" xfId="0" applyNumberFormat="1" applyFont="1" applyBorder="1" applyAlignment="1" applyProtection="1">
      <alignment horizontal="left" vertical="center" indent="1"/>
      <protection/>
    </xf>
    <xf numFmtId="49" fontId="77" fillId="0" borderId="57" xfId="0" applyNumberFormat="1" applyFont="1" applyBorder="1" applyAlignment="1" applyProtection="1">
      <alignment horizontal="left" vertical="center" indent="1"/>
      <protection/>
    </xf>
    <xf numFmtId="3" fontId="77" fillId="0" borderId="91" xfId="0" applyNumberFormat="1" applyFont="1" applyBorder="1" applyAlignment="1" applyProtection="1">
      <alignment vertical="center"/>
      <protection/>
    </xf>
    <xf numFmtId="49" fontId="77" fillId="0" borderId="53" xfId="0" applyNumberFormat="1" applyFont="1" applyBorder="1" applyAlignment="1" applyProtection="1">
      <alignment horizontal="left" vertical="center" indent="1"/>
      <protection/>
    </xf>
    <xf numFmtId="49" fontId="77" fillId="0" borderId="92" xfId="0" applyNumberFormat="1" applyFont="1" applyBorder="1" applyAlignment="1" applyProtection="1">
      <alignment horizontal="left" vertical="center" indent="1"/>
      <protection/>
    </xf>
    <xf numFmtId="3" fontId="77" fillId="0" borderId="93" xfId="0" applyNumberFormat="1" applyFont="1" applyBorder="1" applyAlignment="1" applyProtection="1">
      <alignment vertical="center"/>
      <protection/>
    </xf>
    <xf numFmtId="49" fontId="77" fillId="0" borderId="69" xfId="0" applyNumberFormat="1" applyFont="1" applyBorder="1" applyAlignment="1" applyProtection="1">
      <alignment horizontal="left" vertical="center" indent="1"/>
      <protection/>
    </xf>
    <xf numFmtId="49" fontId="77" fillId="0" borderId="31" xfId="0" applyNumberFormat="1" applyFont="1" applyFill="1" applyBorder="1" applyAlignment="1" applyProtection="1">
      <alignment horizontal="left" vertical="center" indent="1"/>
      <protection/>
    </xf>
    <xf numFmtId="3" fontId="77" fillId="0" borderId="31" xfId="0" applyNumberFormat="1" applyFont="1" applyFill="1" applyBorder="1" applyAlignment="1" applyProtection="1">
      <alignment horizontal="right" vertical="center"/>
      <protection locked="0"/>
    </xf>
    <xf numFmtId="49" fontId="77" fillId="0" borderId="13" xfId="0" applyNumberFormat="1" applyFont="1" applyFill="1" applyBorder="1" applyAlignment="1" applyProtection="1">
      <alignment horizontal="left" vertical="center" indent="1"/>
      <protection/>
    </xf>
    <xf numFmtId="49" fontId="77" fillId="30" borderId="71" xfId="0" applyNumberFormat="1" applyFont="1" applyFill="1" applyBorder="1" applyAlignment="1" applyProtection="1">
      <alignment horizontal="left" vertical="center" indent="1"/>
      <protection/>
    </xf>
    <xf numFmtId="0" fontId="77" fillId="30" borderId="71" xfId="0" applyFont="1" applyFill="1" applyBorder="1" applyAlignment="1" applyProtection="1">
      <alignment horizontal="left" vertical="center"/>
      <protection/>
    </xf>
    <xf numFmtId="4" fontId="79" fillId="0" borderId="27" xfId="0" applyNumberFormat="1" applyFont="1" applyFill="1" applyBorder="1" applyAlignment="1" applyProtection="1">
      <alignment horizontal="right" vertical="center"/>
      <protection/>
    </xf>
    <xf numFmtId="4" fontId="79" fillId="0" borderId="42" xfId="0" applyNumberFormat="1" applyFont="1" applyFill="1" applyBorder="1" applyAlignment="1" applyProtection="1">
      <alignment horizontal="right" vertical="center"/>
      <protection/>
    </xf>
    <xf numFmtId="3" fontId="79" fillId="0" borderId="94" xfId="0" applyNumberFormat="1" applyFont="1" applyFill="1" applyBorder="1" applyAlignment="1" applyProtection="1">
      <alignment vertical="center"/>
      <protection/>
    </xf>
    <xf numFmtId="2" fontId="74" fillId="0" borderId="95" xfId="0" applyNumberFormat="1" applyFont="1" applyFill="1" applyBorder="1" applyAlignment="1" applyProtection="1">
      <alignment horizontal="right" vertical="center" wrapText="1"/>
      <protection/>
    </xf>
    <xf numFmtId="1" fontId="74" fillId="0" borderId="96" xfId="0" applyNumberFormat="1" applyFont="1" applyFill="1" applyBorder="1" applyAlignment="1" applyProtection="1">
      <alignment horizontal="right" vertical="center"/>
      <protection/>
    </xf>
    <xf numFmtId="1" fontId="74" fillId="0" borderId="97" xfId="0" applyNumberFormat="1" applyFont="1" applyFill="1" applyBorder="1" applyAlignment="1" applyProtection="1">
      <alignment horizontal="right" vertical="center"/>
      <protection/>
    </xf>
    <xf numFmtId="49" fontId="74" fillId="33" borderId="31" xfId="0" applyNumberFormat="1" applyFont="1" applyFill="1" applyBorder="1" applyAlignment="1" applyProtection="1">
      <alignment horizontal="left" vertical="center" indent="1"/>
      <protection/>
    </xf>
    <xf numFmtId="0" fontId="74" fillId="33" borderId="70" xfId="58" applyFont="1" applyFill="1" applyBorder="1" applyAlignment="1" applyProtection="1">
      <alignment vertical="center"/>
      <protection/>
    </xf>
    <xf numFmtId="3" fontId="74" fillId="0" borderId="52" xfId="58" applyNumberFormat="1" applyFont="1" applyFill="1" applyBorder="1" applyAlignment="1" applyProtection="1">
      <alignment horizontal="right" vertical="center"/>
      <protection/>
    </xf>
    <xf numFmtId="3" fontId="74" fillId="0" borderId="31" xfId="58" applyNumberFormat="1" applyFont="1" applyFill="1" applyBorder="1" applyAlignment="1" applyProtection="1">
      <alignment vertical="center"/>
      <protection/>
    </xf>
    <xf numFmtId="49" fontId="74" fillId="33" borderId="13" xfId="0" applyNumberFormat="1" applyFont="1" applyFill="1" applyBorder="1" applyAlignment="1" applyProtection="1">
      <alignment horizontal="left" vertical="center" indent="1"/>
      <protection/>
    </xf>
    <xf numFmtId="3" fontId="74" fillId="0" borderId="14" xfId="58" applyNumberFormat="1" applyFont="1" applyFill="1" applyBorder="1" applyAlignment="1" applyProtection="1">
      <alignment vertical="center"/>
      <protection/>
    </xf>
    <xf numFmtId="49" fontId="74" fillId="33" borderId="14" xfId="0" applyNumberFormat="1" applyFont="1" applyFill="1" applyBorder="1" applyAlignment="1" applyProtection="1">
      <alignment horizontal="left" vertical="center" indent="1"/>
      <protection/>
    </xf>
    <xf numFmtId="49" fontId="74" fillId="33" borderId="26" xfId="0" applyNumberFormat="1" applyFont="1" applyFill="1" applyBorder="1" applyAlignment="1" applyProtection="1">
      <alignment horizontal="left" vertical="center" indent="1"/>
      <protection/>
    </xf>
    <xf numFmtId="3" fontId="74" fillId="0" borderId="26" xfId="58" applyNumberFormat="1" applyFont="1" applyFill="1" applyBorder="1" applyAlignment="1" applyProtection="1">
      <alignment vertical="center"/>
      <protection/>
    </xf>
    <xf numFmtId="3" fontId="74" fillId="0" borderId="13" xfId="58" applyNumberFormat="1" applyFont="1" applyFill="1" applyBorder="1" applyAlignment="1" applyProtection="1">
      <alignment vertical="center"/>
      <protection/>
    </xf>
    <xf numFmtId="49" fontId="74" fillId="33" borderId="14" xfId="58" applyNumberFormat="1" applyFont="1" applyFill="1" applyBorder="1" applyAlignment="1" applyProtection="1">
      <alignment horizontal="left" vertical="center" indent="1"/>
      <protection/>
    </xf>
    <xf numFmtId="49" fontId="74" fillId="33" borderId="26" xfId="58" applyNumberFormat="1" applyFont="1" applyFill="1" applyBorder="1" applyAlignment="1" applyProtection="1">
      <alignment horizontal="left" vertical="center" indent="1"/>
      <protection/>
    </xf>
    <xf numFmtId="0" fontId="74" fillId="33" borderId="26" xfId="0" applyFont="1" applyFill="1" applyBorder="1" applyAlignment="1" applyProtection="1">
      <alignment horizontal="left" vertical="center" wrapText="1"/>
      <protection/>
    </xf>
    <xf numFmtId="1" fontId="74" fillId="0" borderId="80" xfId="0" applyNumberFormat="1" applyFont="1" applyFill="1" applyBorder="1" applyAlignment="1" applyProtection="1">
      <alignment horizontal="right" vertical="center"/>
      <protection/>
    </xf>
    <xf numFmtId="2" fontId="74" fillId="0" borderId="98" xfId="0" applyNumberFormat="1" applyFont="1" applyFill="1" applyBorder="1" applyAlignment="1" applyProtection="1">
      <alignment horizontal="right" vertical="center" wrapText="1"/>
      <protection/>
    </xf>
    <xf numFmtId="3" fontId="74" fillId="0" borderId="28" xfId="58" applyNumberFormat="1" applyFont="1" applyFill="1" applyBorder="1" applyAlignment="1" applyProtection="1">
      <alignment horizontal="right" vertical="center"/>
      <protection/>
    </xf>
    <xf numFmtId="3" fontId="74" fillId="32" borderId="28" xfId="58" applyNumberFormat="1" applyFont="1" applyFill="1" applyBorder="1" applyAlignment="1" applyProtection="1">
      <alignment horizontal="right" vertical="center"/>
      <protection locked="0"/>
    </xf>
    <xf numFmtId="3" fontId="74" fillId="32" borderId="42" xfId="58" applyNumberFormat="1" applyFont="1" applyFill="1" applyBorder="1" applyAlignment="1" applyProtection="1">
      <alignment horizontal="right" vertical="center"/>
      <protection locked="0"/>
    </xf>
    <xf numFmtId="3" fontId="74" fillId="0" borderId="33" xfId="58" applyNumberFormat="1" applyFont="1" applyFill="1" applyBorder="1" applyAlignment="1" applyProtection="1">
      <alignment horizontal="right" vertical="center"/>
      <protection/>
    </xf>
    <xf numFmtId="3" fontId="74" fillId="32" borderId="27" xfId="58" applyNumberFormat="1" applyFont="1" applyFill="1" applyBorder="1" applyAlignment="1" applyProtection="1">
      <alignment vertical="center"/>
      <protection locked="0"/>
    </xf>
    <xf numFmtId="3" fontId="74" fillId="32" borderId="42" xfId="58" applyNumberFormat="1" applyFont="1" applyFill="1" applyBorder="1" applyAlignment="1" applyProtection="1">
      <alignment vertical="center"/>
      <protection locked="0"/>
    </xf>
    <xf numFmtId="49" fontId="74" fillId="0" borderId="78" xfId="0" applyNumberFormat="1" applyFont="1" applyFill="1" applyBorder="1" applyAlignment="1" applyProtection="1">
      <alignment horizontal="left" vertical="center" wrapText="1" indent="1"/>
      <protection/>
    </xf>
    <xf numFmtId="3" fontId="74" fillId="0" borderId="78" xfId="58" applyNumberFormat="1" applyFont="1" applyFill="1" applyBorder="1" applyAlignment="1" applyProtection="1">
      <alignment vertical="center"/>
      <protection/>
    </xf>
    <xf numFmtId="49" fontId="74" fillId="33" borderId="31" xfId="58" applyNumberFormat="1" applyFont="1" applyFill="1" applyBorder="1" applyAlignment="1" applyProtection="1">
      <alignment horizontal="left" vertical="center" indent="1"/>
      <protection/>
    </xf>
    <xf numFmtId="0" fontId="77" fillId="0" borderId="53" xfId="0" applyFont="1" applyBorder="1" applyAlignment="1" applyProtection="1">
      <alignment horizontal="left" vertical="center" wrapText="1" indent="2"/>
      <protection/>
    </xf>
    <xf numFmtId="3" fontId="77" fillId="32" borderId="46" xfId="0" applyNumberFormat="1" applyFont="1" applyFill="1" applyBorder="1" applyAlignment="1" applyProtection="1">
      <alignment horizontal="center" vertical="center"/>
      <protection locked="0"/>
    </xf>
    <xf numFmtId="3" fontId="77" fillId="32" borderId="17" xfId="0" applyNumberFormat="1" applyFont="1" applyFill="1" applyBorder="1" applyAlignment="1" applyProtection="1">
      <alignment horizontal="center" vertical="center"/>
      <protection locked="0"/>
    </xf>
    <xf numFmtId="3" fontId="77" fillId="32" borderId="49" xfId="0" applyNumberFormat="1" applyFont="1" applyFill="1" applyBorder="1" applyAlignment="1" applyProtection="1">
      <alignment horizontal="center" vertical="center" wrapText="1"/>
      <protection locked="0"/>
    </xf>
    <xf numFmtId="3" fontId="77" fillId="0" borderId="13" xfId="0" applyNumberFormat="1" applyFont="1" applyFill="1" applyBorder="1" applyAlignment="1" applyProtection="1">
      <alignment horizontal="center" vertical="center"/>
      <protection/>
    </xf>
    <xf numFmtId="49" fontId="77" fillId="0" borderId="78" xfId="0" applyNumberFormat="1" applyFont="1" applyBorder="1" applyAlignment="1" applyProtection="1">
      <alignment horizontal="center" vertical="justify" wrapText="1"/>
      <protection/>
    </xf>
    <xf numFmtId="0" fontId="77" fillId="0" borderId="99" xfId="0" applyFont="1" applyBorder="1" applyAlignment="1" applyProtection="1">
      <alignment horizontal="center" wrapText="1"/>
      <protection/>
    </xf>
    <xf numFmtId="0" fontId="77" fillId="0" borderId="24" xfId="0" applyFont="1" applyBorder="1" applyAlignment="1" applyProtection="1">
      <alignment horizontal="center" vertical="center" wrapText="1"/>
      <protection/>
    </xf>
    <xf numFmtId="2" fontId="78" fillId="0" borderId="10" xfId="59" applyNumberFormat="1" applyFont="1" applyBorder="1" applyAlignment="1" applyProtection="1">
      <alignment horizontal="right" vertical="center" wrapText="1"/>
      <protection/>
    </xf>
    <xf numFmtId="2" fontId="78" fillId="0" borderId="18" xfId="59" applyNumberFormat="1" applyFont="1" applyBorder="1" applyAlignment="1" applyProtection="1">
      <alignment horizontal="center" vertical="center"/>
      <protection/>
    </xf>
    <xf numFmtId="2" fontId="78" fillId="0" borderId="16" xfId="59" applyNumberFormat="1" applyFont="1" applyBorder="1" applyAlignment="1" applyProtection="1">
      <alignment horizontal="center" vertical="center"/>
      <protection/>
    </xf>
    <xf numFmtId="2" fontId="78" fillId="0" borderId="47" xfId="59" applyNumberFormat="1" applyFont="1" applyBorder="1" applyAlignment="1" applyProtection="1">
      <alignment horizontal="center" vertical="center"/>
      <protection/>
    </xf>
    <xf numFmtId="2" fontId="78" fillId="0" borderId="73" xfId="59" applyNumberFormat="1" applyFont="1" applyBorder="1" applyAlignment="1" applyProtection="1">
      <alignment horizontal="center" vertical="center"/>
      <protection/>
    </xf>
    <xf numFmtId="0" fontId="78" fillId="0" borderId="16" xfId="59" applyNumberFormat="1" applyFont="1" applyBorder="1" applyAlignment="1" applyProtection="1">
      <alignment horizontal="center" vertical="center"/>
      <protection/>
    </xf>
    <xf numFmtId="0" fontId="78" fillId="0" borderId="74" xfId="59" applyNumberFormat="1" applyFont="1" applyBorder="1" applyAlignment="1" applyProtection="1">
      <alignment horizontal="center" vertical="center"/>
      <protection/>
    </xf>
    <xf numFmtId="2" fontId="78" fillId="0" borderId="11" xfId="59" applyNumberFormat="1" applyFont="1" applyBorder="1" applyAlignment="1" applyProtection="1">
      <alignment horizontal="right" vertical="center" wrapText="1"/>
      <protection/>
    </xf>
    <xf numFmtId="1" fontId="78" fillId="0" borderId="20" xfId="59" applyNumberFormat="1" applyFont="1" applyFill="1" applyBorder="1" applyAlignment="1" applyProtection="1">
      <alignment horizontal="center" vertical="center"/>
      <protection/>
    </xf>
    <xf numFmtId="1" fontId="78" fillId="0" borderId="21" xfId="59" applyNumberFormat="1" applyFont="1" applyFill="1" applyBorder="1" applyAlignment="1" applyProtection="1">
      <alignment horizontal="center" vertical="center"/>
      <protection/>
    </xf>
    <xf numFmtId="1" fontId="78" fillId="0" borderId="21" xfId="59" applyNumberFormat="1" applyFont="1" applyBorder="1" applyAlignment="1" applyProtection="1">
      <alignment horizontal="center" vertical="center"/>
      <protection/>
    </xf>
    <xf numFmtId="1" fontId="78" fillId="0" borderId="48" xfId="59" applyNumberFormat="1" applyFont="1" applyFill="1" applyBorder="1" applyAlignment="1" applyProtection="1">
      <alignment horizontal="center" vertical="center"/>
      <protection/>
    </xf>
    <xf numFmtId="1" fontId="78" fillId="0" borderId="75" xfId="59" applyNumberFormat="1" applyFont="1" applyFill="1" applyBorder="1" applyAlignment="1" applyProtection="1">
      <alignment horizontal="center" vertical="center"/>
      <protection/>
    </xf>
    <xf numFmtId="0" fontId="78" fillId="0" borderId="21" xfId="59" applyNumberFormat="1" applyFont="1" applyBorder="1" applyAlignment="1" applyProtection="1">
      <alignment horizontal="center" vertical="center"/>
      <protection/>
    </xf>
    <xf numFmtId="0" fontId="78" fillId="0" borderId="76" xfId="59" applyNumberFormat="1" applyFont="1" applyFill="1" applyBorder="1" applyAlignment="1" applyProtection="1">
      <alignment horizontal="center" vertical="center"/>
      <protection/>
    </xf>
    <xf numFmtId="3" fontId="16" fillId="0" borderId="15" xfId="59" applyNumberFormat="1" applyFont="1" applyFill="1" applyBorder="1" applyAlignment="1" applyProtection="1">
      <alignment vertical="center" wrapText="1"/>
      <protection/>
    </xf>
    <xf numFmtId="3" fontId="5" fillId="32" borderId="15" xfId="59" applyNumberFormat="1" applyFont="1" applyFill="1" applyBorder="1" applyAlignment="1" applyProtection="1">
      <alignment vertical="center"/>
      <protection locked="0"/>
    </xf>
    <xf numFmtId="3" fontId="5" fillId="32" borderId="36" xfId="59" applyNumberFormat="1" applyFont="1" applyFill="1" applyBorder="1" applyAlignment="1" applyProtection="1">
      <alignment vertical="center"/>
      <protection locked="0"/>
    </xf>
    <xf numFmtId="3" fontId="4" fillId="32" borderId="36" xfId="59" applyNumberFormat="1" applyFont="1" applyFill="1" applyBorder="1" applyAlignment="1" applyProtection="1">
      <alignment vertical="center"/>
      <protection locked="0"/>
    </xf>
    <xf numFmtId="2" fontId="77" fillId="0" borderId="0" xfId="59" applyNumberFormat="1" applyFont="1" applyBorder="1" applyAlignment="1" applyProtection="1">
      <alignment vertical="center"/>
      <protection/>
    </xf>
    <xf numFmtId="2" fontId="79" fillId="0" borderId="0" xfId="59" applyNumberFormat="1" applyFont="1" applyBorder="1" applyAlignment="1" applyProtection="1">
      <alignment vertical="center"/>
      <protection/>
    </xf>
    <xf numFmtId="49" fontId="78" fillId="0" borderId="82" xfId="59" applyNumberFormat="1" applyFont="1" applyBorder="1" applyAlignment="1" applyProtection="1">
      <alignment horizontal="left" vertical="center" indent="1"/>
      <protection/>
    </xf>
    <xf numFmtId="3" fontId="77" fillId="0" borderId="0" xfId="59" applyNumberFormat="1" applyFont="1" applyFill="1" applyBorder="1" applyAlignment="1" applyProtection="1">
      <alignment vertical="center"/>
      <protection/>
    </xf>
    <xf numFmtId="3" fontId="5" fillId="0" borderId="0" xfId="59" applyNumberFormat="1" applyFont="1" applyFill="1" applyBorder="1" applyAlignment="1" applyProtection="1">
      <alignment vertical="center"/>
      <protection/>
    </xf>
    <xf numFmtId="49" fontId="78" fillId="0" borderId="87" xfId="59" applyNumberFormat="1" applyFont="1" applyBorder="1" applyAlignment="1" applyProtection="1">
      <alignment horizontal="left" vertical="center" indent="1"/>
      <protection/>
    </xf>
    <xf numFmtId="3" fontId="78" fillId="32" borderId="20" xfId="59" applyNumberFormat="1" applyFont="1" applyFill="1" applyBorder="1" applyAlignment="1" applyProtection="1">
      <alignment horizontal="right" vertical="center"/>
      <protection locked="0"/>
    </xf>
    <xf numFmtId="3" fontId="78" fillId="32" borderId="21" xfId="59" applyNumberFormat="1" applyFont="1" applyFill="1" applyBorder="1" applyAlignment="1" applyProtection="1">
      <alignment horizontal="right" vertical="center"/>
      <protection locked="0"/>
    </xf>
    <xf numFmtId="3" fontId="78" fillId="32" borderId="48" xfId="59" applyNumberFormat="1" applyFont="1" applyFill="1" applyBorder="1" applyAlignment="1" applyProtection="1">
      <alignment horizontal="right" vertical="center"/>
      <protection locked="0"/>
    </xf>
    <xf numFmtId="3" fontId="78" fillId="32" borderId="75" xfId="59" applyNumberFormat="1" applyFont="1" applyFill="1" applyBorder="1" applyAlignment="1" applyProtection="1">
      <alignment horizontal="right" vertical="center"/>
      <protection locked="0"/>
    </xf>
    <xf numFmtId="3" fontId="5" fillId="32" borderId="100" xfId="59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justify" vertical="center" wrapText="1"/>
      <protection/>
    </xf>
    <xf numFmtId="3" fontId="16" fillId="0" borderId="101" xfId="0" applyNumberFormat="1" applyFont="1" applyFill="1" applyBorder="1" applyAlignment="1" applyProtection="1">
      <alignment horizontal="right" vertical="center"/>
      <protection/>
    </xf>
    <xf numFmtId="3" fontId="90" fillId="0" borderId="17" xfId="0" applyNumberFormat="1" applyFont="1" applyFill="1" applyBorder="1" applyAlignment="1" applyProtection="1">
      <alignment horizontal="right" vertical="center"/>
      <protection/>
    </xf>
    <xf numFmtId="1" fontId="90" fillId="0" borderId="21" xfId="0" applyNumberFormat="1" applyFont="1" applyBorder="1" applyAlignment="1" applyProtection="1">
      <alignment horizontal="center" vertical="center"/>
      <protection/>
    </xf>
    <xf numFmtId="1" fontId="90" fillId="0" borderId="21" xfId="0" applyNumberFormat="1" applyFont="1" applyFill="1" applyBorder="1" applyAlignment="1" applyProtection="1">
      <alignment horizontal="center" vertical="center"/>
      <protection/>
    </xf>
    <xf numFmtId="2" fontId="90" fillId="0" borderId="90" xfId="0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1" fontId="90" fillId="0" borderId="75" xfId="0" applyNumberFormat="1" applyFont="1" applyBorder="1" applyAlignment="1" applyProtection="1">
      <alignment horizontal="center" vertical="center"/>
      <protection/>
    </xf>
    <xf numFmtId="3" fontId="90" fillId="0" borderId="43" xfId="0" applyNumberFormat="1" applyFont="1" applyFill="1" applyBorder="1" applyAlignment="1" applyProtection="1">
      <alignment horizontal="right" vertical="center"/>
      <protection/>
    </xf>
    <xf numFmtId="2" fontId="16" fillId="0" borderId="82" xfId="0" applyNumberFormat="1" applyFont="1" applyFill="1" applyBorder="1" applyAlignment="1" applyProtection="1">
      <alignment vertical="center" wrapText="1"/>
      <protection/>
    </xf>
    <xf numFmtId="2" fontId="16" fillId="0" borderId="86" xfId="0" applyNumberFormat="1" applyFont="1" applyFill="1" applyBorder="1" applyAlignment="1" applyProtection="1">
      <alignment vertical="justify" wrapText="1"/>
      <protection/>
    </xf>
    <xf numFmtId="4" fontId="90" fillId="0" borderId="102" xfId="0" applyNumberFormat="1" applyFont="1" applyFill="1" applyBorder="1" applyAlignment="1" applyProtection="1">
      <alignment horizontal="right" vertical="center"/>
      <protection/>
    </xf>
    <xf numFmtId="4" fontId="90" fillId="0" borderId="75" xfId="0" applyNumberFormat="1" applyFont="1" applyFill="1" applyBorder="1" applyAlignment="1" applyProtection="1">
      <alignment horizontal="right" vertical="center"/>
      <protection/>
    </xf>
    <xf numFmtId="3" fontId="90" fillId="0" borderId="19" xfId="0" applyNumberFormat="1" applyFont="1" applyFill="1" applyBorder="1" applyAlignment="1" applyProtection="1">
      <alignment horizontal="right" vertical="center"/>
      <protection/>
    </xf>
    <xf numFmtId="3" fontId="90" fillId="0" borderId="103" xfId="0" applyNumberFormat="1" applyFont="1" applyFill="1" applyBorder="1" applyAlignment="1" applyProtection="1">
      <alignment horizontal="right" vertical="center"/>
      <protection/>
    </xf>
    <xf numFmtId="4" fontId="90" fillId="0" borderId="104" xfId="0" applyNumberFormat="1" applyFont="1" applyFill="1" applyBorder="1" applyAlignment="1" applyProtection="1">
      <alignment horizontal="right" vertical="center"/>
      <protection/>
    </xf>
    <xf numFmtId="4" fontId="90" fillId="0" borderId="22" xfId="0" applyNumberFormat="1" applyFont="1" applyFill="1" applyBorder="1" applyAlignment="1" applyProtection="1">
      <alignment horizontal="right" vertical="center"/>
      <protection/>
    </xf>
    <xf numFmtId="3" fontId="77" fillId="0" borderId="46" xfId="59" applyNumberFormat="1" applyFont="1" applyFill="1" applyBorder="1" applyAlignment="1" applyProtection="1">
      <alignment horizontal="right" vertical="center"/>
      <protection/>
    </xf>
    <xf numFmtId="3" fontId="77" fillId="0" borderId="17" xfId="59" applyNumberFormat="1" applyFont="1" applyFill="1" applyBorder="1" applyAlignment="1" applyProtection="1">
      <alignment horizontal="right" vertical="center"/>
      <protection/>
    </xf>
    <xf numFmtId="3" fontId="77" fillId="0" borderId="45" xfId="59" applyNumberFormat="1" applyFont="1" applyFill="1" applyBorder="1" applyAlignment="1" applyProtection="1">
      <alignment horizontal="right" vertical="center"/>
      <protection/>
    </xf>
    <xf numFmtId="2" fontId="78" fillId="0" borderId="105" xfId="59" applyNumberFormat="1" applyFont="1" applyBorder="1" applyAlignment="1" applyProtection="1">
      <alignment horizontal="right" vertical="center" wrapText="1"/>
      <protection/>
    </xf>
    <xf numFmtId="2" fontId="78" fillId="0" borderId="106" xfId="59" applyNumberFormat="1" applyFont="1" applyBorder="1" applyAlignment="1" applyProtection="1">
      <alignment horizontal="right" vertical="center" wrapText="1"/>
      <protection/>
    </xf>
    <xf numFmtId="49" fontId="77" fillId="0" borderId="82" xfId="59" applyNumberFormat="1" applyFont="1" applyBorder="1" applyAlignment="1" applyProtection="1">
      <alignment horizontal="center" vertical="center"/>
      <protection/>
    </xf>
    <xf numFmtId="49" fontId="77" fillId="0" borderId="82" xfId="59" applyNumberFormat="1" applyFont="1" applyBorder="1" applyAlignment="1" applyProtection="1">
      <alignment horizontal="left" vertical="center" indent="1"/>
      <protection/>
    </xf>
    <xf numFmtId="2" fontId="77" fillId="0" borderId="107" xfId="59" applyNumberFormat="1" applyFont="1" applyFill="1" applyBorder="1" applyAlignment="1" applyProtection="1">
      <alignment horizontal="left" vertical="center" indent="1"/>
      <protection/>
    </xf>
    <xf numFmtId="49" fontId="77" fillId="0" borderId="82" xfId="59" applyNumberFormat="1" applyFont="1" applyBorder="1" applyAlignment="1" applyProtection="1">
      <alignment horizontal="left" vertical="center" indent="2"/>
      <protection/>
    </xf>
    <xf numFmtId="49" fontId="77" fillId="0" borderId="84" xfId="59" applyNumberFormat="1" applyFont="1" applyBorder="1" applyAlignment="1" applyProtection="1">
      <alignment horizontal="left" vertical="center" indent="2"/>
      <protection/>
    </xf>
    <xf numFmtId="49" fontId="77" fillId="0" borderId="108" xfId="59" applyNumberFormat="1" applyFont="1" applyBorder="1" applyAlignment="1" applyProtection="1">
      <alignment horizontal="center" vertical="center"/>
      <protection/>
    </xf>
    <xf numFmtId="2" fontId="81" fillId="0" borderId="109" xfId="59" applyNumberFormat="1" applyFont="1" applyBorder="1" applyAlignment="1" applyProtection="1">
      <alignment horizontal="left" vertical="center"/>
      <protection/>
    </xf>
    <xf numFmtId="49" fontId="77" fillId="0" borderId="84" xfId="59" applyNumberFormat="1" applyFont="1" applyBorder="1" applyAlignment="1" applyProtection="1">
      <alignment horizontal="left" vertical="center" indent="1"/>
      <protection/>
    </xf>
    <xf numFmtId="2" fontId="77" fillId="0" borderId="110" xfId="59" applyNumberFormat="1" applyFont="1" applyFill="1" applyBorder="1" applyAlignment="1" applyProtection="1">
      <alignment horizontal="left" vertical="center" indent="1"/>
      <protection/>
    </xf>
    <xf numFmtId="0" fontId="77" fillId="0" borderId="106" xfId="61" applyFont="1" applyFill="1" applyBorder="1" applyAlignment="1">
      <alignment horizontal="left" vertical="center" wrapText="1"/>
      <protection/>
    </xf>
    <xf numFmtId="3" fontId="77" fillId="0" borderId="111" xfId="59" applyNumberFormat="1" applyFont="1" applyFill="1" applyBorder="1" applyAlignment="1" applyProtection="1">
      <alignment horizontal="right" vertical="center"/>
      <protection/>
    </xf>
    <xf numFmtId="3" fontId="77" fillId="38" borderId="112" xfId="59" applyNumberFormat="1" applyFont="1" applyFill="1" applyBorder="1" applyAlignment="1" applyProtection="1">
      <alignment horizontal="right" vertical="center"/>
      <protection locked="0"/>
    </xf>
    <xf numFmtId="3" fontId="77" fillId="32" borderId="113" xfId="59" applyNumberFormat="1" applyFont="1" applyFill="1" applyBorder="1" applyAlignment="1" applyProtection="1">
      <alignment horizontal="right" vertical="center"/>
      <protection locked="0"/>
    </xf>
    <xf numFmtId="3" fontId="77" fillId="38" borderId="113" xfId="59" applyNumberFormat="1" applyFont="1" applyFill="1" applyBorder="1" applyAlignment="1" applyProtection="1">
      <alignment horizontal="right" vertical="center"/>
      <protection locked="0"/>
    </xf>
    <xf numFmtId="49" fontId="81" fillId="0" borderId="13" xfId="0" applyNumberFormat="1" applyFont="1" applyBorder="1" applyAlignment="1" applyProtection="1">
      <alignment horizontal="left" vertical="center" indent="1"/>
      <protection/>
    </xf>
    <xf numFmtId="2" fontId="81" fillId="0" borderId="13" xfId="0" applyNumberFormat="1" applyFont="1" applyFill="1" applyBorder="1" applyAlignment="1" applyProtection="1">
      <alignment horizontal="left" vertical="center" wrapText="1" indent="1"/>
      <protection/>
    </xf>
    <xf numFmtId="3" fontId="81" fillId="0" borderId="46" xfId="0" applyNumberFormat="1" applyFont="1" applyFill="1" applyBorder="1" applyAlignment="1" applyProtection="1">
      <alignment horizontal="right" vertical="center"/>
      <protection/>
    </xf>
    <xf numFmtId="3" fontId="81" fillId="0" borderId="17" xfId="0" applyNumberFormat="1" applyFont="1" applyFill="1" applyBorder="1" applyAlignment="1" applyProtection="1">
      <alignment horizontal="right" vertical="center"/>
      <protection/>
    </xf>
    <xf numFmtId="3" fontId="81" fillId="0" borderId="33" xfId="0" applyNumberFormat="1" applyFont="1" applyFill="1" applyBorder="1" applyAlignment="1" applyProtection="1">
      <alignment horizontal="right" vertical="center"/>
      <protection/>
    </xf>
    <xf numFmtId="3" fontId="81" fillId="0" borderId="45" xfId="0" applyNumberFormat="1" applyFont="1" applyFill="1" applyBorder="1" applyAlignment="1" applyProtection="1">
      <alignment horizontal="right" vertical="center"/>
      <protection/>
    </xf>
    <xf numFmtId="3" fontId="81" fillId="0" borderId="15" xfId="0" applyNumberFormat="1" applyFont="1" applyFill="1" applyBorder="1" applyAlignment="1" applyProtection="1">
      <alignment horizontal="right" vertical="center"/>
      <protection/>
    </xf>
    <xf numFmtId="3" fontId="77" fillId="0" borderId="15" xfId="0" applyNumberFormat="1" applyFont="1" applyFill="1" applyBorder="1" applyAlignment="1" applyProtection="1">
      <alignment horizontal="right" vertical="center"/>
      <protection/>
    </xf>
    <xf numFmtId="2" fontId="78" fillId="0" borderId="114" xfId="0" applyNumberFormat="1" applyFont="1" applyFill="1" applyBorder="1" applyAlignment="1" applyProtection="1">
      <alignment horizontal="left" vertical="center" indent="2"/>
      <protection/>
    </xf>
    <xf numFmtId="2" fontId="78" fillId="0" borderId="53" xfId="0" applyNumberFormat="1" applyFont="1" applyFill="1" applyBorder="1" applyAlignment="1" applyProtection="1">
      <alignment horizontal="left" vertical="center" indent="1"/>
      <protection/>
    </xf>
    <xf numFmtId="3" fontId="78" fillId="0" borderId="38" xfId="0" applyNumberFormat="1" applyFont="1" applyBorder="1" applyAlignment="1" applyProtection="1">
      <alignment vertical="center"/>
      <protection/>
    </xf>
    <xf numFmtId="3" fontId="78" fillId="0" borderId="39" xfId="0" applyNumberFormat="1" applyFont="1" applyBorder="1" applyAlignment="1" applyProtection="1">
      <alignment vertical="center"/>
      <protection/>
    </xf>
    <xf numFmtId="2" fontId="74" fillId="0" borderId="73" xfId="0" applyNumberFormat="1" applyFont="1" applyBorder="1" applyAlignment="1" applyProtection="1">
      <alignment horizontal="center" vertical="center"/>
      <protection/>
    </xf>
    <xf numFmtId="1" fontId="74" fillId="0" borderId="75" xfId="0" applyNumberFormat="1" applyFont="1" applyFill="1" applyBorder="1" applyAlignment="1" applyProtection="1">
      <alignment horizontal="center" vertical="center"/>
      <protection/>
    </xf>
    <xf numFmtId="1" fontId="74" fillId="0" borderId="115" xfId="0" applyNumberFormat="1" applyFont="1" applyFill="1" applyBorder="1" applyAlignment="1" applyProtection="1">
      <alignment horizontal="right" vertical="center"/>
      <protection/>
    </xf>
    <xf numFmtId="2" fontId="74" fillId="0" borderId="47" xfId="0" applyNumberFormat="1" applyFont="1" applyBorder="1" applyAlignment="1" applyProtection="1">
      <alignment horizontal="center" vertical="center"/>
      <protection/>
    </xf>
    <xf numFmtId="1" fontId="74" fillId="0" borderId="48" xfId="0" applyNumberFormat="1" applyFont="1" applyFill="1" applyBorder="1" applyAlignment="1" applyProtection="1">
      <alignment horizontal="center" vertical="center"/>
      <protection/>
    </xf>
    <xf numFmtId="1" fontId="74" fillId="0" borderId="116" xfId="0" applyNumberFormat="1" applyFont="1" applyFill="1" applyBorder="1" applyAlignment="1" applyProtection="1">
      <alignment horizontal="right" vertical="center"/>
      <protection/>
    </xf>
    <xf numFmtId="0" fontId="92" fillId="0" borderId="0" xfId="0" applyFont="1" applyFill="1" applyAlignment="1" applyProtection="1">
      <alignment vertical="center"/>
      <protection/>
    </xf>
    <xf numFmtId="3" fontId="77" fillId="0" borderId="46" xfId="0" applyNumberFormat="1" applyFont="1" applyFill="1" applyBorder="1" applyAlignment="1" applyProtection="1">
      <alignment vertical="center"/>
      <protection/>
    </xf>
    <xf numFmtId="3" fontId="77" fillId="0" borderId="34" xfId="0" applyNumberFormat="1" applyFont="1" applyFill="1" applyBorder="1" applyAlignment="1" applyProtection="1">
      <alignment vertical="center"/>
      <protection/>
    </xf>
    <xf numFmtId="3" fontId="77" fillId="0" borderId="60" xfId="0" applyNumberFormat="1" applyFont="1" applyFill="1" applyBorder="1" applyAlignment="1" applyProtection="1">
      <alignment horizontal="right" vertical="center"/>
      <protection/>
    </xf>
    <xf numFmtId="3" fontId="77" fillId="0" borderId="29" xfId="0" applyNumberFormat="1" applyFont="1" applyFill="1" applyBorder="1" applyAlignment="1" applyProtection="1">
      <alignment horizontal="right" vertical="center"/>
      <protection/>
    </xf>
    <xf numFmtId="3" fontId="77" fillId="0" borderId="61" xfId="0" applyNumberFormat="1" applyFont="1" applyFill="1" applyBorder="1" applyAlignment="1" applyProtection="1">
      <alignment horizontal="right" vertical="center"/>
      <protection/>
    </xf>
    <xf numFmtId="3" fontId="79" fillId="0" borderId="46" xfId="0" applyNumberFormat="1" applyFont="1" applyFill="1" applyBorder="1" applyAlignment="1" applyProtection="1">
      <alignment horizontal="right" vertical="center"/>
      <protection/>
    </xf>
    <xf numFmtId="3" fontId="79" fillId="0" borderId="17" xfId="0" applyNumberFormat="1" applyFont="1" applyFill="1" applyBorder="1" applyAlignment="1" applyProtection="1">
      <alignment horizontal="right" vertical="center"/>
      <protection/>
    </xf>
    <xf numFmtId="3" fontId="77" fillId="0" borderId="34" xfId="0" applyNumberFormat="1" applyFont="1" applyFill="1" applyBorder="1" applyAlignment="1" applyProtection="1">
      <alignment horizontal="right" vertical="center"/>
      <protection/>
    </xf>
    <xf numFmtId="3" fontId="77" fillId="0" borderId="46" xfId="0" applyNumberFormat="1" applyFont="1" applyFill="1" applyBorder="1" applyAlignment="1" applyProtection="1">
      <alignment vertical="center"/>
      <protection locked="0"/>
    </xf>
    <xf numFmtId="3" fontId="77" fillId="0" borderId="117" xfId="0" applyNumberFormat="1" applyFont="1" applyFill="1" applyBorder="1" applyAlignment="1" applyProtection="1">
      <alignment vertical="center"/>
      <protection/>
    </xf>
    <xf numFmtId="3" fontId="77" fillId="0" borderId="60" xfId="0" applyNumberFormat="1" applyFont="1" applyFill="1" applyBorder="1" applyAlignment="1" applyProtection="1">
      <alignment vertical="center"/>
      <protection/>
    </xf>
    <xf numFmtId="201" fontId="77" fillId="0" borderId="34" xfId="0" applyNumberFormat="1" applyFont="1" applyFill="1" applyBorder="1" applyAlignment="1" applyProtection="1">
      <alignment horizontal="right" vertical="center"/>
      <protection/>
    </xf>
    <xf numFmtId="201" fontId="77" fillId="0" borderId="17" xfId="0" applyNumberFormat="1" applyFont="1" applyFill="1" applyBorder="1" applyAlignment="1" applyProtection="1">
      <alignment horizontal="right" vertical="center"/>
      <protection/>
    </xf>
    <xf numFmtId="201" fontId="77" fillId="0" borderId="41" xfId="0" applyNumberFormat="1" applyFont="1" applyFill="1" applyBorder="1" applyAlignment="1" applyProtection="1">
      <alignment horizontal="right" vertical="center"/>
      <protection/>
    </xf>
    <xf numFmtId="2" fontId="77" fillId="0" borderId="118" xfId="0" applyNumberFormat="1" applyFont="1" applyFill="1" applyBorder="1" applyAlignment="1" applyProtection="1">
      <alignment vertical="center"/>
      <protection/>
    </xf>
    <xf numFmtId="4" fontId="79" fillId="0" borderId="41" xfId="0" applyNumberFormat="1" applyFont="1" applyFill="1" applyBorder="1" applyAlignment="1" applyProtection="1">
      <alignment horizontal="right" vertical="center"/>
      <protection/>
    </xf>
    <xf numFmtId="3" fontId="77" fillId="32" borderId="34" xfId="0" applyNumberFormat="1" applyFont="1" applyFill="1" applyBorder="1" applyAlignment="1" applyProtection="1">
      <alignment vertical="center"/>
      <protection locked="0"/>
    </xf>
    <xf numFmtId="3" fontId="77" fillId="32" borderId="46" xfId="0" applyNumberFormat="1" applyFont="1" applyFill="1" applyBorder="1" applyAlignment="1" applyProtection="1">
      <alignment vertical="center"/>
      <protection locked="0"/>
    </xf>
    <xf numFmtId="204" fontId="77" fillId="32" borderId="46" xfId="0" applyNumberFormat="1" applyFont="1" applyFill="1" applyBorder="1" applyAlignment="1" applyProtection="1">
      <alignment horizontal="right" vertical="center"/>
      <protection locked="0"/>
    </xf>
    <xf numFmtId="204" fontId="77" fillId="32" borderId="12" xfId="0" applyNumberFormat="1" applyFont="1" applyFill="1" applyBorder="1" applyAlignment="1" applyProtection="1">
      <alignment horizontal="right" vertical="center"/>
      <protection locked="0"/>
    </xf>
    <xf numFmtId="204" fontId="77" fillId="32" borderId="49" xfId="0" applyNumberFormat="1" applyFont="1" applyFill="1" applyBorder="1" applyAlignment="1" applyProtection="1">
      <alignment horizontal="right" vertical="center"/>
      <protection locked="0"/>
    </xf>
    <xf numFmtId="3" fontId="77" fillId="32" borderId="41" xfId="0" applyNumberFormat="1" applyFont="1" applyFill="1" applyBorder="1" applyAlignment="1" applyProtection="1">
      <alignment vertical="center"/>
      <protection locked="0"/>
    </xf>
    <xf numFmtId="3" fontId="77" fillId="32" borderId="34" xfId="0" applyNumberFormat="1" applyFont="1" applyFill="1" applyBorder="1" applyAlignment="1" applyProtection="1">
      <alignment horizontal="right" vertical="center"/>
      <protection locked="0"/>
    </xf>
    <xf numFmtId="3" fontId="77" fillId="32" borderId="101" xfId="0" applyNumberFormat="1" applyFont="1" applyFill="1" applyBorder="1" applyAlignment="1" applyProtection="1">
      <alignment horizontal="right" vertical="center"/>
      <protection locked="0"/>
    </xf>
    <xf numFmtId="3" fontId="77" fillId="32" borderId="46" xfId="0" applyNumberFormat="1" applyFont="1" applyFill="1" applyBorder="1" applyAlignment="1" applyProtection="1">
      <alignment horizontal="right" vertical="center"/>
      <protection locked="0"/>
    </xf>
    <xf numFmtId="3" fontId="77" fillId="32" borderId="41" xfId="0" applyNumberFormat="1" applyFont="1" applyFill="1" applyBorder="1" applyAlignment="1" applyProtection="1">
      <alignment horizontal="right" vertical="center"/>
      <protection locked="0"/>
    </xf>
    <xf numFmtId="3" fontId="77" fillId="32" borderId="64" xfId="0" applyNumberFormat="1" applyFont="1" applyFill="1" applyBorder="1" applyAlignment="1" applyProtection="1">
      <alignment vertical="center"/>
      <protection locked="0"/>
    </xf>
    <xf numFmtId="3" fontId="74" fillId="0" borderId="60" xfId="58" applyNumberFormat="1" applyFont="1" applyFill="1" applyBorder="1" applyAlignment="1" applyProtection="1">
      <alignment horizontal="right" vertical="center"/>
      <protection/>
    </xf>
    <xf numFmtId="3" fontId="74" fillId="0" borderId="68" xfId="58" applyNumberFormat="1" applyFont="1" applyFill="1" applyBorder="1" applyAlignment="1" applyProtection="1">
      <alignment horizontal="right" vertical="center"/>
      <protection/>
    </xf>
    <xf numFmtId="3" fontId="74" fillId="0" borderId="34" xfId="58" applyNumberFormat="1" applyFont="1" applyFill="1" applyBorder="1" applyAlignment="1" applyProtection="1">
      <alignment vertical="center"/>
      <protection/>
    </xf>
    <xf numFmtId="3" fontId="74" fillId="0" borderId="35" xfId="58" applyNumberFormat="1" applyFont="1" applyFill="1" applyBorder="1" applyAlignment="1" applyProtection="1">
      <alignment vertical="center"/>
      <protection/>
    </xf>
    <xf numFmtId="3" fontId="74" fillId="0" borderId="118" xfId="58" applyNumberFormat="1" applyFont="1" applyFill="1" applyBorder="1" applyAlignment="1" applyProtection="1">
      <alignment horizontal="right" vertical="center"/>
      <protection/>
    </xf>
    <xf numFmtId="3" fontId="74" fillId="0" borderId="119" xfId="58" applyNumberFormat="1" applyFont="1" applyFill="1" applyBorder="1" applyAlignment="1" applyProtection="1">
      <alignment horizontal="right" vertical="center"/>
      <protection/>
    </xf>
    <xf numFmtId="3" fontId="74" fillId="0" borderId="55" xfId="58" applyNumberFormat="1" applyFont="1" applyFill="1" applyBorder="1" applyAlignment="1" applyProtection="1">
      <alignment horizontal="right" vertical="center"/>
      <protection/>
    </xf>
    <xf numFmtId="3" fontId="74" fillId="0" borderId="35" xfId="58" applyNumberFormat="1" applyFont="1" applyFill="1" applyBorder="1" applyAlignment="1" applyProtection="1">
      <alignment horizontal="right" vertical="center"/>
      <protection/>
    </xf>
    <xf numFmtId="3" fontId="74" fillId="0" borderId="46" xfId="58" applyNumberFormat="1" applyFont="1" applyFill="1" applyBorder="1" applyAlignment="1" applyProtection="1">
      <alignment horizontal="right" vertical="center"/>
      <protection/>
    </xf>
    <xf numFmtId="3" fontId="74" fillId="0" borderId="45" xfId="58" applyNumberFormat="1" applyFont="1" applyFill="1" applyBorder="1" applyAlignment="1" applyProtection="1">
      <alignment horizontal="right" vertical="center"/>
      <protection/>
    </xf>
    <xf numFmtId="3" fontId="74" fillId="32" borderId="34" xfId="58" applyNumberFormat="1" applyFont="1" applyFill="1" applyBorder="1" applyAlignment="1" applyProtection="1">
      <alignment vertical="center"/>
      <protection/>
    </xf>
    <xf numFmtId="3" fontId="74" fillId="32" borderId="35" xfId="58" applyNumberFormat="1" applyFont="1" applyFill="1" applyBorder="1" applyAlignment="1" applyProtection="1">
      <alignment vertical="center"/>
      <protection/>
    </xf>
    <xf numFmtId="3" fontId="74" fillId="32" borderId="41" xfId="58" applyNumberFormat="1" applyFont="1" applyFill="1" applyBorder="1" applyAlignment="1" applyProtection="1">
      <alignment vertical="center"/>
      <protection/>
    </xf>
    <xf numFmtId="3" fontId="74" fillId="32" borderId="43" xfId="58" applyNumberFormat="1" applyFont="1" applyFill="1" applyBorder="1" applyAlignment="1" applyProtection="1">
      <alignment vertical="center"/>
      <protection/>
    </xf>
    <xf numFmtId="3" fontId="74" fillId="32" borderId="34" xfId="58" applyNumberFormat="1" applyFont="1" applyFill="1" applyBorder="1" applyAlignment="1" applyProtection="1">
      <alignment horizontal="right" vertical="center"/>
      <protection locked="0"/>
    </xf>
    <xf numFmtId="3" fontId="74" fillId="32" borderId="35" xfId="58" applyNumberFormat="1" applyFont="1" applyFill="1" applyBorder="1" applyAlignment="1" applyProtection="1">
      <alignment horizontal="right" vertical="center"/>
      <protection locked="0"/>
    </xf>
    <xf numFmtId="3" fontId="74" fillId="32" borderId="41" xfId="58" applyNumberFormat="1" applyFont="1" applyFill="1" applyBorder="1" applyAlignment="1" applyProtection="1">
      <alignment horizontal="right" vertical="center"/>
      <protection locked="0"/>
    </xf>
    <xf numFmtId="3" fontId="74" fillId="32" borderId="43" xfId="58" applyNumberFormat="1" applyFont="1" applyFill="1" applyBorder="1" applyAlignment="1" applyProtection="1">
      <alignment horizontal="right" vertical="center"/>
      <protection locked="0"/>
    </xf>
    <xf numFmtId="3" fontId="74" fillId="32" borderId="41" xfId="58" applyNumberFormat="1" applyFont="1" applyFill="1" applyBorder="1" applyAlignment="1" applyProtection="1">
      <alignment vertical="center"/>
      <protection locked="0"/>
    </xf>
    <xf numFmtId="3" fontId="74" fillId="32" borderId="43" xfId="58" applyNumberFormat="1" applyFont="1" applyFill="1" applyBorder="1" applyAlignment="1" applyProtection="1">
      <alignment vertical="center"/>
      <protection locked="0"/>
    </xf>
    <xf numFmtId="2" fontId="16" fillId="0" borderId="0" xfId="0" applyNumberFormat="1" applyFont="1" applyFill="1" applyBorder="1" applyAlignment="1" applyProtection="1">
      <alignment vertical="justify" wrapText="1"/>
      <protection/>
    </xf>
    <xf numFmtId="2" fontId="81" fillId="0" borderId="105" xfId="59" applyNumberFormat="1" applyFont="1" applyBorder="1" applyAlignment="1" applyProtection="1">
      <alignment horizontal="left" vertical="center"/>
      <protection/>
    </xf>
    <xf numFmtId="0" fontId="77" fillId="0" borderId="110" xfId="61" applyFont="1" applyFill="1" applyBorder="1" applyAlignment="1">
      <alignment horizontal="left" vertical="center" wrapText="1"/>
      <protection/>
    </xf>
    <xf numFmtId="3" fontId="79" fillId="0" borderId="89" xfId="59" applyNumberFormat="1" applyFont="1" applyBorder="1" applyAlignment="1" applyProtection="1">
      <alignment horizontal="right" vertical="center"/>
      <protection/>
    </xf>
    <xf numFmtId="3" fontId="77" fillId="0" borderId="83" xfId="59" applyNumberFormat="1" applyFont="1" applyBorder="1" applyAlignment="1" applyProtection="1">
      <alignment horizontal="right" vertical="center"/>
      <protection/>
    </xf>
    <xf numFmtId="3" fontId="77" fillId="0" borderId="85" xfId="59" applyNumberFormat="1" applyFont="1" applyBorder="1" applyAlignment="1" applyProtection="1">
      <alignment horizontal="right" vertical="center"/>
      <protection/>
    </xf>
    <xf numFmtId="0" fontId="78" fillId="0" borderId="47" xfId="59" applyNumberFormat="1" applyFont="1" applyBorder="1" applyAlignment="1" applyProtection="1">
      <alignment horizontal="center" vertical="center"/>
      <protection/>
    </xf>
    <xf numFmtId="0" fontId="78" fillId="0" borderId="48" xfId="59" applyNumberFormat="1" applyFont="1" applyFill="1" applyBorder="1" applyAlignment="1" applyProtection="1">
      <alignment horizontal="center" vertical="center"/>
      <protection/>
    </xf>
    <xf numFmtId="3" fontId="77" fillId="0" borderId="33" xfId="59" applyNumberFormat="1" applyFont="1" applyFill="1" applyBorder="1" applyAlignment="1" applyProtection="1">
      <alignment horizontal="right" vertical="center"/>
      <protection/>
    </xf>
    <xf numFmtId="3" fontId="77" fillId="38" borderId="39" xfId="59" applyNumberFormat="1" applyFont="1" applyFill="1" applyBorder="1" applyAlignment="1" applyProtection="1">
      <alignment horizontal="right" vertical="center"/>
      <protection locked="0"/>
    </xf>
    <xf numFmtId="49" fontId="77" fillId="0" borderId="87" xfId="59" applyNumberFormat="1" applyFont="1" applyBorder="1" applyAlignment="1" applyProtection="1">
      <alignment horizontal="left" vertical="center" indent="2"/>
      <protection/>
    </xf>
    <xf numFmtId="3" fontId="77" fillId="32" borderId="75" xfId="59" applyNumberFormat="1" applyFont="1" applyFill="1" applyBorder="1" applyAlignment="1" applyProtection="1">
      <alignment horizontal="right" vertical="center"/>
      <protection locked="0"/>
    </xf>
    <xf numFmtId="3" fontId="77" fillId="32" borderId="21" xfId="59" applyNumberFormat="1" applyFont="1" applyFill="1" applyBorder="1" applyAlignment="1" applyProtection="1">
      <alignment horizontal="right" vertical="center"/>
      <protection locked="0"/>
    </xf>
    <xf numFmtId="3" fontId="77" fillId="32" borderId="48" xfId="59" applyNumberFormat="1" applyFont="1" applyFill="1" applyBorder="1" applyAlignment="1" applyProtection="1">
      <alignment horizontal="right" vertical="center"/>
      <protection locked="0"/>
    </xf>
    <xf numFmtId="3" fontId="77" fillId="32" borderId="22" xfId="59" applyNumberFormat="1" applyFont="1" applyFill="1" applyBorder="1" applyAlignment="1" applyProtection="1">
      <alignment horizontal="right" vertical="center"/>
      <protection locked="0"/>
    </xf>
    <xf numFmtId="3" fontId="79" fillId="0" borderId="120" xfId="59" applyNumberFormat="1" applyFont="1" applyBorder="1" applyAlignment="1" applyProtection="1">
      <alignment horizontal="right" vertical="center"/>
      <protection/>
    </xf>
    <xf numFmtId="3" fontId="77" fillId="0" borderId="120" xfId="59" applyNumberFormat="1" applyFont="1" applyBorder="1" applyAlignment="1" applyProtection="1">
      <alignment horizontal="right" vertical="center"/>
      <protection/>
    </xf>
    <xf numFmtId="3" fontId="77" fillId="32" borderId="121" xfId="59" applyNumberFormat="1" applyFont="1" applyFill="1" applyBorder="1" applyAlignment="1" applyProtection="1">
      <alignment horizontal="right" vertical="center"/>
      <protection/>
    </xf>
    <xf numFmtId="3" fontId="77" fillId="32" borderId="122" xfId="59" applyNumberFormat="1" applyFont="1" applyFill="1" applyBorder="1" applyAlignment="1" applyProtection="1">
      <alignment horizontal="right" vertical="center"/>
      <protection/>
    </xf>
    <xf numFmtId="0" fontId="91" fillId="33" borderId="0" xfId="0" applyFont="1" applyFill="1" applyAlignment="1" applyProtection="1">
      <alignment horizontal="right" vertical="center"/>
      <protection/>
    </xf>
    <xf numFmtId="2" fontId="78" fillId="0" borderId="18" xfId="0" applyNumberFormat="1" applyFont="1" applyFill="1" applyBorder="1" applyAlignment="1" applyProtection="1">
      <alignment horizontal="center" vertical="center"/>
      <protection/>
    </xf>
    <xf numFmtId="2" fontId="78" fillId="0" borderId="47" xfId="0" applyNumberFormat="1" applyFont="1" applyFill="1" applyBorder="1" applyAlignment="1" applyProtection="1">
      <alignment horizontal="center" vertical="center"/>
      <protection/>
    </xf>
    <xf numFmtId="2" fontId="78" fillId="0" borderId="73" xfId="0" applyNumberFormat="1" applyFont="1" applyFill="1" applyBorder="1" applyAlignment="1" applyProtection="1">
      <alignment horizontal="center" vertical="center"/>
      <protection/>
    </xf>
    <xf numFmtId="3" fontId="78" fillId="32" borderId="20" xfId="0" applyNumberFormat="1" applyFont="1" applyFill="1" applyBorder="1" applyAlignment="1" applyProtection="1">
      <alignment horizontal="right" vertical="center"/>
      <protection locked="0"/>
    </xf>
    <xf numFmtId="3" fontId="78" fillId="32" borderId="75" xfId="0" applyNumberFormat="1" applyFont="1" applyFill="1" applyBorder="1" applyAlignment="1" applyProtection="1">
      <alignment horizontal="right" vertical="center"/>
      <protection locked="0"/>
    </xf>
    <xf numFmtId="2" fontId="91" fillId="0" borderId="13" xfId="0" applyNumberFormat="1" applyFont="1" applyFill="1" applyBorder="1" applyAlignment="1" applyProtection="1">
      <alignment horizontal="left" vertical="center"/>
      <protection/>
    </xf>
    <xf numFmtId="3" fontId="78" fillId="32" borderId="46" xfId="0" applyNumberFormat="1" applyFont="1" applyFill="1" applyBorder="1" applyAlignment="1" applyProtection="1">
      <alignment vertical="center"/>
      <protection/>
    </xf>
    <xf numFmtId="3" fontId="78" fillId="32" borderId="17" xfId="0" applyNumberFormat="1" applyFont="1" applyFill="1" applyBorder="1" applyAlignment="1" applyProtection="1">
      <alignment vertical="center"/>
      <protection/>
    </xf>
    <xf numFmtId="3" fontId="78" fillId="32" borderId="33" xfId="0" applyNumberFormat="1" applyFont="1" applyFill="1" applyBorder="1" applyAlignment="1" applyProtection="1">
      <alignment vertical="center"/>
      <protection/>
    </xf>
    <xf numFmtId="3" fontId="78" fillId="32" borderId="45" xfId="0" applyNumberFormat="1" applyFont="1" applyFill="1" applyBorder="1" applyAlignment="1" applyProtection="1">
      <alignment vertical="center"/>
      <protection/>
    </xf>
    <xf numFmtId="0" fontId="91" fillId="0" borderId="0" xfId="0" applyFont="1" applyFill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vertical="center"/>
      <protection/>
    </xf>
    <xf numFmtId="3" fontId="78" fillId="0" borderId="13" xfId="0" applyNumberFormat="1" applyFont="1" applyBorder="1" applyAlignment="1" applyProtection="1">
      <alignment vertical="center"/>
      <protection/>
    </xf>
    <xf numFmtId="2" fontId="81" fillId="0" borderId="31" xfId="0" applyNumberFormat="1" applyFont="1" applyFill="1" applyBorder="1" applyAlignment="1" applyProtection="1">
      <alignment horizontal="left" vertical="center"/>
      <protection/>
    </xf>
    <xf numFmtId="3" fontId="78" fillId="0" borderId="60" xfId="0" applyNumberFormat="1" applyFont="1" applyFill="1" applyBorder="1" applyAlignment="1" applyProtection="1">
      <alignment horizontal="right" vertical="center"/>
      <protection locked="0"/>
    </xf>
    <xf numFmtId="3" fontId="78" fillId="0" borderId="29" xfId="0" applyNumberFormat="1" applyFont="1" applyFill="1" applyBorder="1" applyAlignment="1" applyProtection="1">
      <alignment horizontal="right" vertical="center"/>
      <protection locked="0"/>
    </xf>
    <xf numFmtId="3" fontId="78" fillId="0" borderId="30" xfId="0" applyNumberFormat="1" applyFont="1" applyFill="1" applyBorder="1" applyAlignment="1" applyProtection="1">
      <alignment horizontal="right" vertical="center"/>
      <protection locked="0"/>
    </xf>
    <xf numFmtId="3" fontId="78" fillId="0" borderId="68" xfId="0" applyNumberFormat="1" applyFont="1" applyFill="1" applyBorder="1" applyAlignment="1" applyProtection="1">
      <alignment horizontal="right" vertical="center"/>
      <protection locked="0"/>
    </xf>
    <xf numFmtId="3" fontId="78" fillId="0" borderId="123" xfId="0" applyNumberFormat="1" applyFont="1" applyFill="1" applyBorder="1" applyAlignment="1" applyProtection="1">
      <alignment vertical="center"/>
      <protection/>
    </xf>
    <xf numFmtId="3" fontId="78" fillId="0" borderId="79" xfId="0" applyNumberFormat="1" applyFont="1" applyFill="1" applyBorder="1" applyAlignment="1" applyProtection="1">
      <alignment vertical="center"/>
      <protection/>
    </xf>
    <xf numFmtId="3" fontId="78" fillId="0" borderId="80" xfId="0" applyNumberFormat="1" applyFont="1" applyFill="1" applyBorder="1" applyAlignment="1" applyProtection="1">
      <alignment vertical="center"/>
      <protection/>
    </xf>
    <xf numFmtId="3" fontId="78" fillId="0" borderId="124" xfId="0" applyNumberFormat="1" applyFont="1" applyFill="1" applyBorder="1" applyAlignment="1" applyProtection="1">
      <alignment vertical="center"/>
      <protection/>
    </xf>
    <xf numFmtId="3" fontId="78" fillId="0" borderId="125" xfId="0" applyNumberFormat="1" applyFont="1" applyFill="1" applyBorder="1" applyAlignment="1" applyProtection="1">
      <alignment vertical="center"/>
      <protection/>
    </xf>
    <xf numFmtId="3" fontId="78" fillId="0" borderId="66" xfId="0" applyNumberFormat="1" applyFont="1" applyFill="1" applyBorder="1" applyAlignment="1" applyProtection="1">
      <alignment vertical="center"/>
      <protection/>
    </xf>
    <xf numFmtId="3" fontId="78" fillId="0" borderId="72" xfId="0" applyNumberFormat="1" applyFont="1" applyFill="1" applyBorder="1" applyAlignment="1" applyProtection="1">
      <alignment vertical="center"/>
      <protection/>
    </xf>
    <xf numFmtId="3" fontId="78" fillId="0" borderId="126" xfId="0" applyNumberFormat="1" applyFont="1" applyFill="1" applyBorder="1" applyAlignment="1" applyProtection="1">
      <alignment vertical="center"/>
      <protection/>
    </xf>
    <xf numFmtId="2" fontId="77" fillId="0" borderId="73" xfId="0" applyNumberFormat="1" applyFont="1" applyFill="1" applyBorder="1" applyAlignment="1" applyProtection="1">
      <alignment horizontal="center" vertical="center"/>
      <protection/>
    </xf>
    <xf numFmtId="1" fontId="77" fillId="0" borderId="75" xfId="0" applyNumberFormat="1" applyFont="1" applyFill="1" applyBorder="1" applyAlignment="1" applyProtection="1">
      <alignment horizontal="center" vertical="center"/>
      <protection/>
    </xf>
    <xf numFmtId="3" fontId="77" fillId="0" borderId="45" xfId="0" applyNumberFormat="1" applyFont="1" applyFill="1" applyBorder="1" applyAlignment="1" applyProtection="1">
      <alignment vertical="center"/>
      <protection/>
    </xf>
    <xf numFmtId="3" fontId="77" fillId="32" borderId="35" xfId="0" applyNumberFormat="1" applyFont="1" applyFill="1" applyBorder="1" applyAlignment="1" applyProtection="1">
      <alignment horizontal="right" vertical="center"/>
      <protection locked="0"/>
    </xf>
    <xf numFmtId="3" fontId="77" fillId="32" borderId="45" xfId="0" applyNumberFormat="1" applyFont="1" applyFill="1" applyBorder="1" applyAlignment="1" applyProtection="1">
      <alignment horizontal="right" vertical="center"/>
      <protection locked="0"/>
    </xf>
    <xf numFmtId="3" fontId="77" fillId="0" borderId="35" xfId="0" applyNumberFormat="1" applyFont="1" applyFill="1" applyBorder="1" applyAlignment="1" applyProtection="1">
      <alignment vertical="center"/>
      <protection/>
    </xf>
    <xf numFmtId="3" fontId="77" fillId="32" borderId="43" xfId="0" applyNumberFormat="1" applyFont="1" applyFill="1" applyBorder="1" applyAlignment="1" applyProtection="1">
      <alignment horizontal="right" vertical="center"/>
      <protection locked="0"/>
    </xf>
    <xf numFmtId="3" fontId="77" fillId="0" borderId="68" xfId="0" applyNumberFormat="1" applyFont="1" applyFill="1" applyBorder="1" applyAlignment="1" applyProtection="1">
      <alignment horizontal="right" vertical="center"/>
      <protection/>
    </xf>
    <xf numFmtId="3" fontId="79" fillId="0" borderId="49" xfId="0" applyNumberFormat="1" applyFont="1" applyFill="1" applyBorder="1" applyAlignment="1" applyProtection="1">
      <alignment horizontal="right" vertical="center"/>
      <protection/>
    </xf>
    <xf numFmtId="3" fontId="77" fillId="0" borderId="35" xfId="0" applyNumberFormat="1" applyFont="1" applyFill="1" applyBorder="1" applyAlignment="1" applyProtection="1">
      <alignment horizontal="right" vertical="center"/>
      <protection/>
    </xf>
    <xf numFmtId="3" fontId="77" fillId="32" borderId="50" xfId="0" applyNumberFormat="1" applyFont="1" applyFill="1" applyBorder="1" applyAlignment="1" applyProtection="1">
      <alignment horizontal="right" vertical="center"/>
      <protection locked="0"/>
    </xf>
    <xf numFmtId="3" fontId="77" fillId="0" borderId="127" xfId="0" applyNumberFormat="1" applyFont="1" applyFill="1" applyBorder="1" applyAlignment="1" applyProtection="1">
      <alignment vertical="center"/>
      <protection/>
    </xf>
    <xf numFmtId="3" fontId="77" fillId="32" borderId="128" xfId="0" applyNumberFormat="1" applyFont="1" applyFill="1" applyBorder="1" applyAlignment="1" applyProtection="1">
      <alignment vertical="center"/>
      <protection locked="0"/>
    </xf>
    <xf numFmtId="3" fontId="77" fillId="0" borderId="45" xfId="0" applyNumberFormat="1" applyFont="1" applyFill="1" applyBorder="1" applyAlignment="1" applyProtection="1">
      <alignment vertical="center"/>
      <protection locked="0"/>
    </xf>
    <xf numFmtId="3" fontId="77" fillId="0" borderId="68" xfId="0" applyNumberFormat="1" applyFont="1" applyFill="1" applyBorder="1" applyAlignment="1" applyProtection="1">
      <alignment vertical="center"/>
      <protection/>
    </xf>
    <xf numFmtId="201" fontId="77" fillId="0" borderId="35" xfId="0" applyNumberFormat="1" applyFont="1" applyFill="1" applyBorder="1" applyAlignment="1" applyProtection="1">
      <alignment horizontal="right" vertical="center"/>
      <protection/>
    </xf>
    <xf numFmtId="201" fontId="77" fillId="0" borderId="43" xfId="0" applyNumberFormat="1" applyFont="1" applyFill="1" applyBorder="1" applyAlignment="1" applyProtection="1">
      <alignment horizontal="right" vertical="center"/>
      <protection/>
    </xf>
    <xf numFmtId="4" fontId="79" fillId="0" borderId="43" xfId="0" applyNumberFormat="1" applyFont="1" applyFill="1" applyBorder="1" applyAlignment="1" applyProtection="1">
      <alignment horizontal="right" vertical="center"/>
      <protection/>
    </xf>
    <xf numFmtId="2" fontId="77" fillId="0" borderId="47" xfId="0" applyNumberFormat="1" applyFont="1" applyFill="1" applyBorder="1" applyAlignment="1" applyProtection="1">
      <alignment horizontal="center" vertical="center"/>
      <protection/>
    </xf>
    <xf numFmtId="1" fontId="77" fillId="0" borderId="48" xfId="0" applyNumberFormat="1" applyFont="1" applyFill="1" applyBorder="1" applyAlignment="1" applyProtection="1">
      <alignment horizontal="center" vertical="center"/>
      <protection/>
    </xf>
    <xf numFmtId="204" fontId="77" fillId="32" borderId="28" xfId="0" applyNumberFormat="1" applyFont="1" applyFill="1" applyBorder="1" applyAlignment="1" applyProtection="1">
      <alignment horizontal="right" vertical="center"/>
      <protection locked="0"/>
    </xf>
    <xf numFmtId="3" fontId="77" fillId="0" borderId="129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vertical="center"/>
      <protection/>
    </xf>
    <xf numFmtId="3" fontId="78" fillId="0" borderId="30" xfId="0" applyNumberFormat="1" applyFont="1" applyBorder="1" applyAlignment="1" applyProtection="1">
      <alignment vertical="center"/>
      <protection/>
    </xf>
    <xf numFmtId="10" fontId="79" fillId="0" borderId="44" xfId="0" applyNumberFormat="1" applyFont="1" applyFill="1" applyBorder="1" applyAlignment="1" applyProtection="1">
      <alignment horizontal="right" vertical="center"/>
      <protection/>
    </xf>
    <xf numFmtId="10" fontId="79" fillId="0" borderId="44" xfId="0" applyNumberFormat="1" applyFont="1" applyFill="1" applyBorder="1" applyAlignment="1" applyProtection="1">
      <alignment horizontal="right" vertical="center"/>
      <protection locked="0"/>
    </xf>
    <xf numFmtId="10" fontId="79" fillId="30" borderId="13" xfId="0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Alignment="1" applyProtection="1">
      <alignment horizontal="left" vertical="center"/>
      <protection/>
    </xf>
    <xf numFmtId="0" fontId="6" fillId="33" borderId="0" xfId="0" applyNumberFormat="1" applyFont="1" applyFill="1" applyAlignment="1" applyProtection="1" quotePrefix="1">
      <alignment horizontal="left" vertical="center"/>
      <protection/>
    </xf>
    <xf numFmtId="0" fontId="77" fillId="33" borderId="14" xfId="0" applyFont="1" applyFill="1" applyBorder="1" applyAlignment="1" applyProtection="1">
      <alignment vertical="center"/>
      <protection/>
    </xf>
    <xf numFmtId="0" fontId="77" fillId="33" borderId="13" xfId="0" applyFont="1" applyFill="1" applyBorder="1" applyAlignment="1" applyProtection="1">
      <alignment vertical="center"/>
      <protection/>
    </xf>
    <xf numFmtId="0" fontId="77" fillId="33" borderId="26" xfId="0" applyFont="1" applyFill="1" applyBorder="1" applyAlignment="1" applyProtection="1">
      <alignment vertical="center" wrapText="1"/>
      <protection/>
    </xf>
    <xf numFmtId="49" fontId="92" fillId="0" borderId="0" xfId="59" applyNumberFormat="1" applyFont="1" applyBorder="1" applyAlignment="1" applyProtection="1">
      <alignment horizontal="center" vertical="center"/>
      <protection/>
    </xf>
    <xf numFmtId="49" fontId="74" fillId="33" borderId="0" xfId="58" applyNumberFormat="1" applyFont="1" applyFill="1" applyBorder="1" applyAlignment="1" applyProtection="1">
      <alignment horizontal="left" vertical="center" indent="1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94" fillId="0" borderId="0" xfId="0" applyFont="1" applyFill="1" applyAlignment="1" applyProtection="1">
      <alignment vertical="center"/>
      <protection/>
    </xf>
    <xf numFmtId="0" fontId="79" fillId="33" borderId="0" xfId="0" applyFont="1" applyFill="1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 vertical="center"/>
      <protection/>
    </xf>
    <xf numFmtId="3" fontId="86" fillId="0" borderId="46" xfId="0" applyNumberFormat="1" applyFont="1" applyFill="1" applyBorder="1" applyAlignment="1" applyProtection="1">
      <alignment vertical="center"/>
      <protection/>
    </xf>
    <xf numFmtId="3" fontId="86" fillId="0" borderId="17" xfId="0" applyNumberFormat="1" applyFont="1" applyFill="1" applyBorder="1" applyAlignment="1" applyProtection="1">
      <alignment vertical="center"/>
      <protection/>
    </xf>
    <xf numFmtId="3" fontId="86" fillId="0" borderId="33" xfId="0" applyNumberFormat="1" applyFont="1" applyFill="1" applyBorder="1" applyAlignment="1" applyProtection="1">
      <alignment vertical="center"/>
      <protection/>
    </xf>
    <xf numFmtId="3" fontId="86" fillId="0" borderId="45" xfId="0" applyNumberFormat="1" applyFont="1" applyFill="1" applyBorder="1" applyAlignment="1" applyProtection="1">
      <alignment vertical="center"/>
      <protection/>
    </xf>
    <xf numFmtId="3" fontId="91" fillId="0" borderId="46" xfId="0" applyNumberFormat="1" applyFont="1" applyFill="1" applyBorder="1" applyAlignment="1" applyProtection="1">
      <alignment horizontal="right" vertical="center"/>
      <protection/>
    </xf>
    <xf numFmtId="3" fontId="91" fillId="0" borderId="17" xfId="0" applyNumberFormat="1" applyFont="1" applyFill="1" applyBorder="1" applyAlignment="1" applyProtection="1">
      <alignment horizontal="right" vertical="center"/>
      <protection/>
    </xf>
    <xf numFmtId="3" fontId="91" fillId="0" borderId="33" xfId="0" applyNumberFormat="1" applyFont="1" applyFill="1" applyBorder="1" applyAlignment="1" applyProtection="1">
      <alignment horizontal="right" vertical="center"/>
      <protection/>
    </xf>
    <xf numFmtId="3" fontId="91" fillId="0" borderId="45" xfId="0" applyNumberFormat="1" applyFont="1" applyFill="1" applyBorder="1" applyAlignment="1" applyProtection="1">
      <alignment horizontal="right" vertical="center"/>
      <protection/>
    </xf>
    <xf numFmtId="3" fontId="91" fillId="0" borderId="15" xfId="0" applyNumberFormat="1" applyFont="1" applyFill="1" applyBorder="1" applyAlignment="1" applyProtection="1">
      <alignment horizontal="right" vertical="center"/>
      <protection/>
    </xf>
    <xf numFmtId="3" fontId="86" fillId="0" borderId="15" xfId="0" applyNumberFormat="1" applyFont="1" applyBorder="1" applyAlignment="1" applyProtection="1">
      <alignment vertical="center"/>
      <protection/>
    </xf>
    <xf numFmtId="2" fontId="78" fillId="0" borderId="0" xfId="0" applyNumberFormat="1" applyFont="1" applyFill="1" applyBorder="1" applyAlignment="1" applyProtection="1">
      <alignment vertical="center"/>
      <protection/>
    </xf>
    <xf numFmtId="2" fontId="86" fillId="32" borderId="14" xfId="0" applyNumberFormat="1" applyFont="1" applyFill="1" applyBorder="1" applyAlignment="1" applyProtection="1">
      <alignment vertical="center"/>
      <protection/>
    </xf>
    <xf numFmtId="49" fontId="86" fillId="0" borderId="13" xfId="0" applyNumberFormat="1" applyFont="1" applyFill="1" applyBorder="1" applyAlignment="1" applyProtection="1">
      <alignment horizontal="center" vertical="center"/>
      <protection/>
    </xf>
    <xf numFmtId="2" fontId="86" fillId="0" borderId="14" xfId="0" applyNumberFormat="1" applyFont="1" applyFill="1" applyBorder="1" applyAlignment="1" applyProtection="1">
      <alignment vertical="center"/>
      <protection/>
    </xf>
    <xf numFmtId="0" fontId="86" fillId="32" borderId="13" xfId="0" applyFont="1" applyFill="1" applyBorder="1" applyAlignment="1" applyProtection="1">
      <alignment vertical="center"/>
      <protection/>
    </xf>
    <xf numFmtId="0" fontId="86" fillId="32" borderId="14" xfId="0" applyFont="1" applyFill="1" applyBorder="1" applyAlignment="1" applyProtection="1">
      <alignment horizontal="left" vertical="center"/>
      <protection/>
    </xf>
    <xf numFmtId="3" fontId="86" fillId="32" borderId="46" xfId="0" applyNumberFormat="1" applyFont="1" applyFill="1" applyBorder="1" applyAlignment="1" applyProtection="1">
      <alignment vertical="center"/>
      <protection/>
    </xf>
    <xf numFmtId="3" fontId="86" fillId="32" borderId="17" xfId="0" applyNumberFormat="1" applyFont="1" applyFill="1" applyBorder="1" applyAlignment="1" applyProtection="1">
      <alignment vertical="center"/>
      <protection/>
    </xf>
    <xf numFmtId="3" fontId="86" fillId="32" borderId="33" xfId="0" applyNumberFormat="1" applyFont="1" applyFill="1" applyBorder="1" applyAlignment="1" applyProtection="1">
      <alignment vertical="center"/>
      <protection/>
    </xf>
    <xf numFmtId="3" fontId="86" fillId="32" borderId="45" xfId="0" applyNumberFormat="1" applyFont="1" applyFill="1" applyBorder="1" applyAlignment="1" applyProtection="1">
      <alignment vertical="center"/>
      <protection/>
    </xf>
    <xf numFmtId="3" fontId="86" fillId="32" borderId="37" xfId="0" applyNumberFormat="1" applyFont="1" applyFill="1" applyBorder="1" applyAlignment="1" applyProtection="1">
      <alignment vertical="center"/>
      <protection/>
    </xf>
    <xf numFmtId="3" fontId="86" fillId="32" borderId="38" xfId="0" applyNumberFormat="1" applyFont="1" applyFill="1" applyBorder="1" applyAlignment="1" applyProtection="1">
      <alignment vertical="center"/>
      <protection/>
    </xf>
    <xf numFmtId="3" fontId="86" fillId="32" borderId="39" xfId="0" applyNumberFormat="1" applyFont="1" applyFill="1" applyBorder="1" applyAlignment="1" applyProtection="1">
      <alignment vertical="center"/>
      <protection/>
    </xf>
    <xf numFmtId="3" fontId="86" fillId="32" borderId="40" xfId="0" applyNumberFormat="1" applyFont="1" applyFill="1" applyBorder="1" applyAlignment="1" applyProtection="1">
      <alignment vertical="center"/>
      <protection/>
    </xf>
    <xf numFmtId="3" fontId="86" fillId="32" borderId="34" xfId="0" applyNumberFormat="1" applyFont="1" applyFill="1" applyBorder="1" applyAlignment="1" applyProtection="1">
      <alignment horizontal="right" vertical="center"/>
      <protection locked="0"/>
    </xf>
    <xf numFmtId="3" fontId="86" fillId="32" borderId="12" xfId="0" applyNumberFormat="1" applyFont="1" applyFill="1" applyBorder="1" applyAlignment="1" applyProtection="1">
      <alignment horizontal="right" vertical="center"/>
      <protection locked="0"/>
    </xf>
    <xf numFmtId="3" fontId="86" fillId="32" borderId="28" xfId="0" applyNumberFormat="1" applyFont="1" applyFill="1" applyBorder="1" applyAlignment="1" applyProtection="1">
      <alignment horizontal="right" vertical="center"/>
      <protection locked="0"/>
    </xf>
    <xf numFmtId="3" fontId="86" fillId="32" borderId="35" xfId="0" applyNumberFormat="1" applyFont="1" applyFill="1" applyBorder="1" applyAlignment="1" applyProtection="1">
      <alignment horizontal="right" vertical="center"/>
      <protection locked="0"/>
    </xf>
    <xf numFmtId="3" fontId="86" fillId="32" borderId="41" xfId="0" applyNumberFormat="1" applyFont="1" applyFill="1" applyBorder="1" applyAlignment="1" applyProtection="1">
      <alignment horizontal="right" vertical="center"/>
      <protection locked="0"/>
    </xf>
    <xf numFmtId="3" fontId="86" fillId="32" borderId="27" xfId="0" applyNumberFormat="1" applyFont="1" applyFill="1" applyBorder="1" applyAlignment="1" applyProtection="1">
      <alignment horizontal="right" vertical="center"/>
      <protection locked="0"/>
    </xf>
    <xf numFmtId="3" fontId="86" fillId="32" borderId="42" xfId="0" applyNumberFormat="1" applyFont="1" applyFill="1" applyBorder="1" applyAlignment="1" applyProtection="1">
      <alignment horizontal="right" vertical="center"/>
      <protection locked="0"/>
    </xf>
    <xf numFmtId="3" fontId="86" fillId="32" borderId="43" xfId="0" applyNumberFormat="1" applyFont="1" applyFill="1" applyBorder="1" applyAlignment="1" applyProtection="1">
      <alignment horizontal="right" vertical="center"/>
      <protection locked="0"/>
    </xf>
    <xf numFmtId="0" fontId="95" fillId="0" borderId="0" xfId="61" applyFont="1" applyFill="1" applyBorder="1" applyAlignment="1">
      <alignment horizontal="left" vertical="center" wrapText="1"/>
      <protection/>
    </xf>
    <xf numFmtId="0" fontId="96" fillId="0" borderId="0" xfId="0" applyFont="1" applyAlignment="1" applyProtection="1">
      <alignment vertical="center"/>
      <protection/>
    </xf>
    <xf numFmtId="3" fontId="97" fillId="0" borderId="46" xfId="0" applyNumberFormat="1" applyFont="1" applyFill="1" applyBorder="1" applyAlignment="1" applyProtection="1">
      <alignment horizontal="right" vertical="center"/>
      <protection/>
    </xf>
    <xf numFmtId="3" fontId="97" fillId="0" borderId="17" xfId="0" applyNumberFormat="1" applyFont="1" applyFill="1" applyBorder="1" applyAlignment="1" applyProtection="1">
      <alignment horizontal="right" vertical="center"/>
      <protection/>
    </xf>
    <xf numFmtId="3" fontId="97" fillId="0" borderId="33" xfId="0" applyNumberFormat="1" applyFont="1" applyFill="1" applyBorder="1" applyAlignment="1" applyProtection="1">
      <alignment horizontal="right" vertical="center"/>
      <protection/>
    </xf>
    <xf numFmtId="3" fontId="97" fillId="0" borderId="45" xfId="0" applyNumberFormat="1" applyFont="1" applyFill="1" applyBorder="1" applyAlignment="1" applyProtection="1">
      <alignment horizontal="right" vertical="center"/>
      <protection/>
    </xf>
    <xf numFmtId="3" fontId="97" fillId="0" borderId="15" xfId="0" applyNumberFormat="1" applyFont="1" applyFill="1" applyBorder="1" applyAlignment="1" applyProtection="1">
      <alignment horizontal="right" vertical="center"/>
      <protection/>
    </xf>
    <xf numFmtId="3" fontId="97" fillId="0" borderId="46" xfId="0" applyNumberFormat="1" applyFont="1" applyFill="1" applyBorder="1" applyAlignment="1" applyProtection="1">
      <alignment vertical="center"/>
      <protection/>
    </xf>
    <xf numFmtId="3" fontId="97" fillId="0" borderId="17" xfId="0" applyNumberFormat="1" applyFont="1" applyFill="1" applyBorder="1" applyAlignment="1" applyProtection="1">
      <alignment vertical="center"/>
      <protection/>
    </xf>
    <xf numFmtId="3" fontId="97" fillId="0" borderId="33" xfId="0" applyNumberFormat="1" applyFont="1" applyFill="1" applyBorder="1" applyAlignment="1" applyProtection="1">
      <alignment vertical="center"/>
      <protection/>
    </xf>
    <xf numFmtId="3" fontId="97" fillId="0" borderId="45" xfId="0" applyNumberFormat="1" applyFont="1" applyFill="1" applyBorder="1" applyAlignment="1" applyProtection="1">
      <alignment vertical="center"/>
      <protection/>
    </xf>
    <xf numFmtId="3" fontId="97" fillId="0" borderId="15" xfId="0" applyNumberFormat="1" applyFont="1" applyBorder="1" applyAlignment="1" applyProtection="1">
      <alignment vertical="center"/>
      <protection/>
    </xf>
    <xf numFmtId="3" fontId="98" fillId="0" borderId="46" xfId="0" applyNumberFormat="1" applyFont="1" applyFill="1" applyBorder="1" applyAlignment="1" applyProtection="1">
      <alignment vertical="center"/>
      <protection/>
    </xf>
    <xf numFmtId="3" fontId="98" fillId="0" borderId="17" xfId="0" applyNumberFormat="1" applyFont="1" applyFill="1" applyBorder="1" applyAlignment="1" applyProtection="1">
      <alignment vertical="center"/>
      <protection/>
    </xf>
    <xf numFmtId="3" fontId="98" fillId="0" borderId="33" xfId="0" applyNumberFormat="1" applyFont="1" applyFill="1" applyBorder="1" applyAlignment="1" applyProtection="1">
      <alignment vertical="center"/>
      <protection/>
    </xf>
    <xf numFmtId="3" fontId="98" fillId="0" borderId="45" xfId="0" applyNumberFormat="1" applyFont="1" applyFill="1" applyBorder="1" applyAlignment="1" applyProtection="1">
      <alignment vertical="center"/>
      <protection/>
    </xf>
    <xf numFmtId="3" fontId="98" fillId="0" borderId="15" xfId="0" applyNumberFormat="1" applyFont="1" applyBorder="1" applyAlignment="1" applyProtection="1">
      <alignment vertical="center"/>
      <protection/>
    </xf>
    <xf numFmtId="3" fontId="97" fillId="0" borderId="37" xfId="0" applyNumberFormat="1" applyFont="1" applyFill="1" applyBorder="1" applyAlignment="1" applyProtection="1">
      <alignment vertical="center"/>
      <protection/>
    </xf>
    <xf numFmtId="3" fontId="97" fillId="0" borderId="38" xfId="0" applyNumberFormat="1" applyFont="1" applyFill="1" applyBorder="1" applyAlignment="1" applyProtection="1">
      <alignment vertical="center"/>
      <protection/>
    </xf>
    <xf numFmtId="3" fontId="97" fillId="0" borderId="39" xfId="0" applyNumberFormat="1" applyFont="1" applyFill="1" applyBorder="1" applyAlignment="1" applyProtection="1">
      <alignment vertical="center"/>
      <protection/>
    </xf>
    <xf numFmtId="3" fontId="97" fillId="0" borderId="40" xfId="0" applyNumberFormat="1" applyFont="1" applyFill="1" applyBorder="1" applyAlignment="1" applyProtection="1">
      <alignment vertical="center"/>
      <protection/>
    </xf>
    <xf numFmtId="3" fontId="98" fillId="0" borderId="34" xfId="0" applyNumberFormat="1" applyFont="1" applyFill="1" applyBorder="1" applyAlignment="1" applyProtection="1">
      <alignment horizontal="right" vertical="center"/>
      <protection locked="0"/>
    </xf>
    <xf numFmtId="3" fontId="98" fillId="0" borderId="12" xfId="0" applyNumberFormat="1" applyFont="1" applyFill="1" applyBorder="1" applyAlignment="1" applyProtection="1">
      <alignment horizontal="right" vertical="center"/>
      <protection locked="0"/>
    </xf>
    <xf numFmtId="3" fontId="98" fillId="0" borderId="28" xfId="0" applyNumberFormat="1" applyFont="1" applyFill="1" applyBorder="1" applyAlignment="1" applyProtection="1">
      <alignment horizontal="right" vertical="center"/>
      <protection locked="0"/>
    </xf>
    <xf numFmtId="3" fontId="98" fillId="0" borderId="35" xfId="0" applyNumberFormat="1" applyFont="1" applyFill="1" applyBorder="1" applyAlignment="1" applyProtection="1">
      <alignment horizontal="right" vertical="center"/>
      <protection locked="0"/>
    </xf>
    <xf numFmtId="3" fontId="98" fillId="0" borderId="36" xfId="0" applyNumberFormat="1" applyFont="1" applyBorder="1" applyAlignment="1" applyProtection="1">
      <alignment vertical="center"/>
      <protection/>
    </xf>
    <xf numFmtId="3" fontId="98" fillId="0" borderId="33" xfId="0" applyNumberFormat="1" applyFont="1" applyFill="1" applyBorder="1" applyAlignment="1" applyProtection="1">
      <alignment horizontal="right" vertical="center"/>
      <protection locked="0"/>
    </xf>
    <xf numFmtId="3" fontId="98" fillId="0" borderId="41" xfId="0" applyNumberFormat="1" applyFont="1" applyFill="1" applyBorder="1" applyAlignment="1" applyProtection="1">
      <alignment horizontal="right" vertical="center"/>
      <protection locked="0"/>
    </xf>
    <xf numFmtId="3" fontId="98" fillId="0" borderId="27" xfId="0" applyNumberFormat="1" applyFont="1" applyFill="1" applyBorder="1" applyAlignment="1" applyProtection="1">
      <alignment horizontal="right" vertical="center"/>
      <protection locked="0"/>
    </xf>
    <xf numFmtId="3" fontId="98" fillId="0" borderId="42" xfId="0" applyNumberFormat="1" applyFont="1" applyFill="1" applyBorder="1" applyAlignment="1" applyProtection="1">
      <alignment horizontal="right" vertical="center"/>
      <protection locked="0"/>
    </xf>
    <xf numFmtId="3" fontId="98" fillId="0" borderId="43" xfId="0" applyNumberFormat="1" applyFont="1" applyFill="1" applyBorder="1" applyAlignment="1" applyProtection="1">
      <alignment horizontal="right" vertical="center"/>
      <protection locked="0"/>
    </xf>
    <xf numFmtId="3" fontId="98" fillId="0" borderId="44" xfId="0" applyNumberFormat="1" applyFont="1" applyBorder="1" applyAlignment="1" applyProtection="1">
      <alignment vertical="center"/>
      <protection/>
    </xf>
    <xf numFmtId="0" fontId="2" fillId="39" borderId="0" xfId="53" applyFill="1" applyBorder="1" applyAlignment="1" applyProtection="1">
      <alignment horizontal="left" vertical="center"/>
      <protection locked="0"/>
    </xf>
    <xf numFmtId="3" fontId="78" fillId="32" borderId="34" xfId="59" applyNumberFormat="1" applyFont="1" applyFill="1" applyBorder="1" applyAlignment="1" applyProtection="1">
      <alignment vertical="center"/>
      <protection locked="0"/>
    </xf>
    <xf numFmtId="3" fontId="78" fillId="32" borderId="12" xfId="59" applyNumberFormat="1" applyFont="1" applyFill="1" applyBorder="1" applyAlignment="1" applyProtection="1">
      <alignment vertical="center"/>
      <protection locked="0"/>
    </xf>
    <xf numFmtId="3" fontId="78" fillId="32" borderId="28" xfId="59" applyNumberFormat="1" applyFont="1" applyFill="1" applyBorder="1" applyAlignment="1" applyProtection="1">
      <alignment vertical="center"/>
      <protection locked="0"/>
    </xf>
    <xf numFmtId="3" fontId="78" fillId="32" borderId="35" xfId="59" applyNumberFormat="1" applyFont="1" applyFill="1" applyBorder="1" applyAlignment="1" applyProtection="1">
      <alignment vertical="center"/>
      <protection locked="0"/>
    </xf>
    <xf numFmtId="0" fontId="91" fillId="33" borderId="130" xfId="59" applyFont="1" applyFill="1" applyBorder="1" applyAlignment="1" applyProtection="1">
      <alignment horizontal="center" vertical="center"/>
      <protection/>
    </xf>
    <xf numFmtId="3" fontId="78" fillId="32" borderId="131" xfId="0" applyNumberFormat="1" applyFont="1" applyFill="1" applyBorder="1" applyAlignment="1" applyProtection="1">
      <alignment horizontal="right" vertical="center"/>
      <protection locked="0"/>
    </xf>
    <xf numFmtId="3" fontId="78" fillId="32" borderId="132" xfId="0" applyNumberFormat="1" applyFont="1" applyFill="1" applyBorder="1" applyAlignment="1" applyProtection="1">
      <alignment horizontal="right" vertical="center"/>
      <protection locked="0"/>
    </xf>
    <xf numFmtId="2" fontId="80" fillId="0" borderId="0" xfId="0" applyNumberFormat="1" applyFont="1" applyFill="1" applyBorder="1" applyAlignment="1" applyProtection="1">
      <alignment vertical="center"/>
      <protection/>
    </xf>
    <xf numFmtId="3" fontId="78" fillId="0" borderId="0" xfId="0" applyNumberFormat="1" applyFont="1" applyFill="1" applyBorder="1" applyAlignment="1" applyProtection="1">
      <alignment horizontal="right" vertical="center"/>
      <protection locked="0"/>
    </xf>
    <xf numFmtId="2" fontId="82" fillId="0" borderId="0" xfId="0" applyNumberFormat="1" applyFont="1" applyFill="1" applyBorder="1" applyAlignment="1" applyProtection="1">
      <alignment vertical="center"/>
      <protection/>
    </xf>
    <xf numFmtId="3" fontId="79" fillId="0" borderId="0" xfId="0" applyNumberFormat="1" applyFont="1" applyAlignment="1" applyProtection="1">
      <alignment vertical="center"/>
      <protection/>
    </xf>
    <xf numFmtId="3" fontId="77" fillId="0" borderId="0" xfId="0" applyNumberFormat="1" applyFont="1" applyAlignment="1" applyProtection="1">
      <alignment vertical="center"/>
      <protection/>
    </xf>
    <xf numFmtId="3" fontId="80" fillId="0" borderId="0" xfId="0" applyNumberFormat="1" applyFont="1" applyAlignment="1" applyProtection="1">
      <alignment vertical="center"/>
      <protection/>
    </xf>
    <xf numFmtId="4" fontId="81" fillId="0" borderId="15" xfId="0" applyNumberFormat="1" applyFont="1" applyFill="1" applyBorder="1" applyAlignment="1" applyProtection="1">
      <alignment horizontal="right" vertical="center"/>
      <protection/>
    </xf>
    <xf numFmtId="4" fontId="78" fillId="0" borderId="15" xfId="0" applyNumberFormat="1" applyFont="1" applyBorder="1" applyAlignment="1" applyProtection="1">
      <alignment vertical="center"/>
      <protection/>
    </xf>
    <xf numFmtId="3" fontId="78" fillId="0" borderId="0" xfId="0" applyNumberFormat="1" applyFont="1" applyFill="1" applyBorder="1" applyAlignment="1" applyProtection="1">
      <alignment horizontal="right" vertical="center"/>
      <protection/>
    </xf>
    <xf numFmtId="3" fontId="78" fillId="40" borderId="33" xfId="0" applyNumberFormat="1" applyFont="1" applyFill="1" applyBorder="1" applyAlignment="1" applyProtection="1">
      <alignment vertical="center"/>
      <protection/>
    </xf>
    <xf numFmtId="3" fontId="78" fillId="40" borderId="38" xfId="0" applyNumberFormat="1" applyFont="1" applyFill="1" applyBorder="1" applyAlignment="1" applyProtection="1">
      <alignment vertical="center"/>
      <protection/>
    </xf>
    <xf numFmtId="3" fontId="97" fillId="0" borderId="34" xfId="0" applyNumberFormat="1" applyFont="1" applyFill="1" applyBorder="1" applyAlignment="1" applyProtection="1">
      <alignment vertical="center"/>
      <protection/>
    </xf>
    <xf numFmtId="3" fontId="98" fillId="0" borderId="41" xfId="0" applyNumberFormat="1" applyFont="1" applyFill="1" applyBorder="1" applyAlignment="1" applyProtection="1">
      <alignment vertical="center"/>
      <protection/>
    </xf>
    <xf numFmtId="1" fontId="79" fillId="0" borderId="0" xfId="0" applyNumberFormat="1" applyFont="1" applyAlignment="1" applyProtection="1">
      <alignment vertical="center"/>
      <protection/>
    </xf>
    <xf numFmtId="2" fontId="86" fillId="32" borderId="13" xfId="0" applyNumberFormat="1" applyFont="1" applyFill="1" applyBorder="1" applyAlignment="1" applyProtection="1">
      <alignment horizontal="center" vertical="center"/>
      <protection/>
    </xf>
    <xf numFmtId="2" fontId="86" fillId="32" borderId="26" xfId="0" applyNumberFormat="1" applyFont="1" applyFill="1" applyBorder="1" applyAlignment="1" applyProtection="1">
      <alignment horizontal="center" vertical="center"/>
      <protection/>
    </xf>
    <xf numFmtId="49" fontId="74" fillId="32" borderId="13" xfId="0" applyNumberFormat="1" applyFont="1" applyFill="1" applyBorder="1" applyAlignment="1" applyProtection="1">
      <alignment horizontal="left" vertical="center"/>
      <protection/>
    </xf>
    <xf numFmtId="49" fontId="74" fillId="32" borderId="26" xfId="0" applyNumberFormat="1" applyFont="1" applyFill="1" applyBorder="1" applyAlignment="1" applyProtection="1">
      <alignment horizontal="left" vertical="center" wrapText="1"/>
      <protection/>
    </xf>
    <xf numFmtId="3" fontId="90" fillId="0" borderId="111" xfId="0" applyNumberFormat="1" applyFont="1" applyFill="1" applyBorder="1" applyAlignment="1" applyProtection="1">
      <alignment horizontal="right" vertical="center"/>
      <protection/>
    </xf>
    <xf numFmtId="204" fontId="77" fillId="32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133" xfId="59" applyNumberFormat="1" applyFont="1" applyFill="1" applyBorder="1" applyAlignment="1" applyProtection="1">
      <alignment horizontal="right" vertical="center"/>
      <protection/>
    </xf>
    <xf numFmtId="3" fontId="77" fillId="0" borderId="90" xfId="59" applyNumberFormat="1" applyFont="1" applyBorder="1" applyAlignment="1" applyProtection="1">
      <alignment horizontal="right" vertical="center"/>
      <protection/>
    </xf>
    <xf numFmtId="3" fontId="78" fillId="0" borderId="134" xfId="0" applyNumberFormat="1" applyFont="1" applyBorder="1" applyAlignment="1" applyProtection="1">
      <alignment vertical="center"/>
      <protection/>
    </xf>
    <xf numFmtId="3" fontId="78" fillId="0" borderId="90" xfId="0" applyNumberFormat="1" applyFont="1" applyBorder="1" applyAlignment="1" applyProtection="1">
      <alignment vertical="center"/>
      <protection/>
    </xf>
    <xf numFmtId="3" fontId="86" fillId="32" borderId="28" xfId="0" applyNumberFormat="1" applyFont="1" applyFill="1" applyBorder="1" applyAlignment="1" applyProtection="1">
      <alignment vertical="center"/>
      <protection/>
    </xf>
    <xf numFmtId="3" fontId="98" fillId="0" borderId="34" xfId="0" applyNumberFormat="1" applyFont="1" applyFill="1" applyBorder="1" applyAlignment="1" applyProtection="1">
      <alignment vertical="center"/>
      <protection/>
    </xf>
    <xf numFmtId="3" fontId="98" fillId="0" borderId="12" xfId="0" applyNumberFormat="1" applyFont="1" applyFill="1" applyBorder="1" applyAlignment="1" applyProtection="1">
      <alignment vertical="center"/>
      <protection/>
    </xf>
    <xf numFmtId="3" fontId="98" fillId="0" borderId="28" xfId="0" applyNumberFormat="1" applyFont="1" applyFill="1" applyBorder="1" applyAlignment="1" applyProtection="1">
      <alignment vertical="center"/>
      <protection/>
    </xf>
    <xf numFmtId="3" fontId="98" fillId="0" borderId="35" xfId="0" applyNumberFormat="1" applyFont="1" applyFill="1" applyBorder="1" applyAlignment="1" applyProtection="1">
      <alignment vertical="center"/>
      <protection/>
    </xf>
    <xf numFmtId="3" fontId="97" fillId="0" borderId="47" xfId="0" applyNumberFormat="1" applyFont="1" applyFill="1" applyBorder="1" applyAlignment="1" applyProtection="1">
      <alignment horizontal="right" vertical="center"/>
      <protection/>
    </xf>
    <xf numFmtId="1" fontId="5" fillId="0" borderId="0" xfId="59" applyNumberFormat="1" applyFont="1" applyAlignment="1" applyProtection="1">
      <alignment horizontal="center" vertical="center"/>
      <protection/>
    </xf>
    <xf numFmtId="3" fontId="78" fillId="0" borderId="14" xfId="59" applyNumberFormat="1" applyFont="1" applyFill="1" applyBorder="1" applyAlignment="1" applyProtection="1">
      <alignment horizontal="center" vertical="center"/>
      <protection/>
    </xf>
    <xf numFmtId="3" fontId="78" fillId="0" borderId="114" xfId="59" applyNumberFormat="1" applyFont="1" applyFill="1" applyBorder="1" applyAlignment="1" applyProtection="1">
      <alignment horizontal="center" vertical="center"/>
      <protection/>
    </xf>
    <xf numFmtId="3" fontId="78" fillId="32" borderId="28" xfId="0" applyNumberFormat="1" applyFont="1" applyFill="1" applyBorder="1" applyAlignment="1" applyProtection="1">
      <alignment vertical="center"/>
      <protection/>
    </xf>
    <xf numFmtId="3" fontId="81" fillId="0" borderId="47" xfId="0" applyNumberFormat="1" applyFont="1" applyFill="1" applyBorder="1" applyAlignment="1" applyProtection="1">
      <alignment horizontal="right" vertical="center"/>
      <protection/>
    </xf>
    <xf numFmtId="0" fontId="99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horizontal="center" vertical="center"/>
      <protection/>
    </xf>
    <xf numFmtId="3" fontId="80" fillId="0" borderId="0" xfId="59" applyNumberFormat="1" applyFont="1" applyProtection="1">
      <alignment/>
      <protection/>
    </xf>
    <xf numFmtId="3" fontId="92" fillId="0" borderId="0" xfId="59" applyNumberFormat="1" applyFont="1" applyProtection="1">
      <alignment/>
      <protection/>
    </xf>
    <xf numFmtId="0" fontId="101" fillId="0" borderId="0" xfId="59" applyFont="1" applyAlignment="1" applyProtection="1">
      <alignment vertical="center"/>
      <protection/>
    </xf>
    <xf numFmtId="0" fontId="102" fillId="0" borderId="0" xfId="0" applyFont="1" applyAlignment="1">
      <alignment/>
    </xf>
    <xf numFmtId="0" fontId="79" fillId="0" borderId="0" xfId="59" applyFont="1" applyAlignment="1" applyProtection="1">
      <alignment horizontal="left" vertical="center"/>
      <protection/>
    </xf>
    <xf numFmtId="49" fontId="80" fillId="0" borderId="0" xfId="59" applyNumberFormat="1" applyFont="1" applyProtection="1">
      <alignment/>
      <protection/>
    </xf>
    <xf numFmtId="0" fontId="74" fillId="0" borderId="20" xfId="59" applyFont="1" applyBorder="1" applyAlignment="1" applyProtection="1">
      <alignment horizontal="center" vertical="center" wrapText="1"/>
      <protection/>
    </xf>
    <xf numFmtId="0" fontId="74" fillId="0" borderId="24" xfId="59" applyFont="1" applyBorder="1" applyAlignment="1" applyProtection="1">
      <alignment horizontal="center" vertical="center" wrapText="1"/>
      <protection/>
    </xf>
    <xf numFmtId="0" fontId="74" fillId="0" borderId="22" xfId="59" applyFont="1" applyBorder="1" applyAlignment="1" applyProtection="1">
      <alignment horizontal="center" vertical="center" wrapText="1"/>
      <protection/>
    </xf>
    <xf numFmtId="0" fontId="75" fillId="0" borderId="78" xfId="59" applyFont="1" applyBorder="1" applyAlignment="1" applyProtection="1">
      <alignment vertical="center" wrapText="1"/>
      <protection/>
    </xf>
    <xf numFmtId="0" fontId="75" fillId="0" borderId="135" xfId="59" applyFont="1" applyBorder="1" applyAlignment="1" applyProtection="1">
      <alignment vertical="center" wrapText="1"/>
      <protection/>
    </xf>
    <xf numFmtId="3" fontId="75" fillId="0" borderId="123" xfId="59" applyNumberFormat="1" applyFont="1" applyFill="1" applyBorder="1" applyAlignment="1" applyProtection="1">
      <alignment horizontal="center" vertical="center"/>
      <protection/>
    </xf>
    <xf numFmtId="3" fontId="75" fillId="0" borderId="80" xfId="59" applyNumberFormat="1" applyFont="1" applyFill="1" applyBorder="1" applyAlignment="1" applyProtection="1">
      <alignment horizontal="center" vertical="center"/>
      <protection/>
    </xf>
    <xf numFmtId="3" fontId="75" fillId="0" borderId="136" xfId="59" applyNumberFormat="1" applyFont="1" applyFill="1" applyBorder="1" applyAlignment="1" applyProtection="1">
      <alignment horizontal="center" vertical="center"/>
      <protection/>
    </xf>
    <xf numFmtId="3" fontId="75" fillId="0" borderId="79" xfId="59" applyNumberFormat="1" applyFont="1" applyFill="1" applyBorder="1" applyAlignment="1" applyProtection="1">
      <alignment horizontal="center" vertical="center"/>
      <protection/>
    </xf>
    <xf numFmtId="0" fontId="74" fillId="0" borderId="53" xfId="59" applyFont="1" applyBorder="1" applyProtection="1">
      <alignment/>
      <protection/>
    </xf>
    <xf numFmtId="0" fontId="75" fillId="0" borderId="118" xfId="59" applyFont="1" applyBorder="1" applyAlignment="1" applyProtection="1">
      <alignment vertical="center" wrapText="1"/>
      <protection/>
    </xf>
    <xf numFmtId="3" fontId="75" fillId="0" borderId="60" xfId="59" applyNumberFormat="1" applyFont="1" applyFill="1" applyBorder="1" applyAlignment="1" applyProtection="1">
      <alignment horizontal="center" vertical="center"/>
      <protection/>
    </xf>
    <xf numFmtId="3" fontId="75" fillId="0" borderId="30" xfId="59" applyNumberFormat="1" applyFont="1" applyFill="1" applyBorder="1" applyAlignment="1" applyProtection="1">
      <alignment horizontal="center" vertical="center"/>
      <protection/>
    </xf>
    <xf numFmtId="3" fontId="75" fillId="0" borderId="61" xfId="59" applyNumberFormat="1" applyFont="1" applyFill="1" applyBorder="1" applyAlignment="1" applyProtection="1">
      <alignment horizontal="center" vertical="center"/>
      <protection/>
    </xf>
    <xf numFmtId="3" fontId="75" fillId="0" borderId="29" xfId="59" applyNumberFormat="1" applyFont="1" applyFill="1" applyBorder="1" applyAlignment="1" applyProtection="1">
      <alignment horizontal="center" vertical="center"/>
      <protection/>
    </xf>
    <xf numFmtId="49" fontId="74" fillId="0" borderId="13" xfId="59" applyNumberFormat="1" applyFont="1" applyBorder="1" applyAlignment="1" applyProtection="1">
      <alignment horizontal="center" vertical="center" wrapText="1"/>
      <protection/>
    </xf>
    <xf numFmtId="3" fontId="74" fillId="0" borderId="46" xfId="59" applyNumberFormat="1" applyFont="1" applyFill="1" applyBorder="1" applyAlignment="1" applyProtection="1">
      <alignment horizontal="center" vertical="center"/>
      <protection/>
    </xf>
    <xf numFmtId="3" fontId="74" fillId="0" borderId="0" xfId="59" applyNumberFormat="1" applyFont="1" applyFill="1" applyBorder="1" applyAlignment="1" applyProtection="1">
      <alignment horizontal="center" vertical="center"/>
      <protection/>
    </xf>
    <xf numFmtId="3" fontId="74" fillId="0" borderId="54" xfId="59" applyNumberFormat="1" applyFont="1" applyFill="1" applyBorder="1" applyAlignment="1" applyProtection="1">
      <alignment horizontal="center" vertical="center"/>
      <protection/>
    </xf>
    <xf numFmtId="3" fontId="74" fillId="0" borderId="33" xfId="59" applyNumberFormat="1" applyFont="1" applyFill="1" applyBorder="1" applyAlignment="1" applyProtection="1">
      <alignment horizontal="center" vertical="center"/>
      <protection/>
    </xf>
    <xf numFmtId="49" fontId="74" fillId="0" borderId="14" xfId="59" applyNumberFormat="1" applyFont="1" applyBorder="1" applyAlignment="1" applyProtection="1">
      <alignment horizontal="center" vertical="center" wrapText="1"/>
      <protection/>
    </xf>
    <xf numFmtId="3" fontId="74" fillId="32" borderId="119" xfId="59" applyNumberFormat="1" applyFont="1" applyFill="1" applyBorder="1" applyAlignment="1" applyProtection="1">
      <alignment horizontal="center" vertical="center"/>
      <protection locked="0"/>
    </xf>
    <xf numFmtId="3" fontId="74" fillId="32" borderId="28" xfId="59" applyNumberFormat="1" applyFont="1" applyFill="1" applyBorder="1" applyAlignment="1" applyProtection="1">
      <alignment horizontal="center" vertical="center"/>
      <protection locked="0"/>
    </xf>
    <xf numFmtId="3" fontId="74" fillId="32" borderId="55" xfId="59" applyNumberFormat="1" applyFont="1" applyFill="1" applyBorder="1" applyAlignment="1" applyProtection="1">
      <alignment horizontal="center" vertical="center"/>
      <protection locked="0"/>
    </xf>
    <xf numFmtId="3" fontId="74" fillId="32" borderId="12" xfId="59" applyNumberFormat="1" applyFont="1" applyFill="1" applyBorder="1" applyAlignment="1" applyProtection="1">
      <alignment horizontal="center" vertical="center"/>
      <protection locked="0"/>
    </xf>
    <xf numFmtId="3" fontId="74" fillId="32" borderId="36" xfId="59" applyNumberFormat="1" applyFont="1" applyFill="1" applyBorder="1" applyAlignment="1" applyProtection="1">
      <alignment horizontal="center" vertical="center"/>
      <protection locked="0"/>
    </xf>
    <xf numFmtId="3" fontId="74" fillId="0" borderId="119" xfId="59" applyNumberFormat="1" applyFont="1" applyFill="1" applyBorder="1" applyAlignment="1" applyProtection="1">
      <alignment horizontal="center" vertical="center"/>
      <protection locked="0"/>
    </xf>
    <xf numFmtId="3" fontId="74" fillId="0" borderId="28" xfId="59" applyNumberFormat="1" applyFont="1" applyFill="1" applyBorder="1" applyAlignment="1" applyProtection="1">
      <alignment horizontal="center" vertical="center"/>
      <protection locked="0"/>
    </xf>
    <xf numFmtId="3" fontId="74" fillId="0" borderId="49" xfId="59" applyNumberFormat="1" applyFont="1" applyFill="1" applyBorder="1" applyAlignment="1" applyProtection="1">
      <alignment horizontal="center" vertical="center"/>
      <protection/>
    </xf>
    <xf numFmtId="3" fontId="74" fillId="0" borderId="17" xfId="59" applyNumberFormat="1" applyFont="1" applyFill="1" applyBorder="1" applyAlignment="1" applyProtection="1">
      <alignment horizontal="center" vertical="center"/>
      <protection/>
    </xf>
    <xf numFmtId="49" fontId="74" fillId="0" borderId="69" xfId="59" applyNumberFormat="1" applyFont="1" applyBorder="1" applyAlignment="1" applyProtection="1">
      <alignment horizontal="center" vertical="center" textRotation="90" wrapText="1"/>
      <protection/>
    </xf>
    <xf numFmtId="0" fontId="74" fillId="0" borderId="14" xfId="59" applyFont="1" applyBorder="1" applyAlignment="1" applyProtection="1">
      <alignment horizontal="right" vertical="center" wrapText="1"/>
      <protection/>
    </xf>
    <xf numFmtId="0" fontId="74" fillId="0" borderId="137" xfId="59" applyFont="1" applyBorder="1" applyAlignment="1" applyProtection="1">
      <alignment horizontal="right" vertical="center" wrapText="1"/>
      <protection/>
    </xf>
    <xf numFmtId="3" fontId="74" fillId="32" borderId="138" xfId="59" applyNumberFormat="1" applyFont="1" applyFill="1" applyBorder="1" applyAlignment="1" applyProtection="1">
      <alignment horizontal="center" vertical="center"/>
      <protection locked="0"/>
    </xf>
    <xf numFmtId="3" fontId="74" fillId="32" borderId="42" xfId="59" applyNumberFormat="1" applyFont="1" applyFill="1" applyBorder="1" applyAlignment="1" applyProtection="1">
      <alignment horizontal="center" vertical="center"/>
      <protection locked="0"/>
    </xf>
    <xf numFmtId="3" fontId="74" fillId="32" borderId="139" xfId="59" applyNumberFormat="1" applyFont="1" applyFill="1" applyBorder="1" applyAlignment="1" applyProtection="1">
      <alignment horizontal="center" vertical="center"/>
      <protection locked="0"/>
    </xf>
    <xf numFmtId="3" fontId="74" fillId="32" borderId="27" xfId="59" applyNumberFormat="1" applyFont="1" applyFill="1" applyBorder="1" applyAlignment="1" applyProtection="1">
      <alignment horizontal="center" vertical="center"/>
      <protection locked="0"/>
    </xf>
    <xf numFmtId="3" fontId="74" fillId="32" borderId="44" xfId="59" applyNumberFormat="1" applyFont="1" applyFill="1" applyBorder="1" applyAlignment="1" applyProtection="1">
      <alignment horizontal="center" vertical="center"/>
      <protection locked="0"/>
    </xf>
    <xf numFmtId="3" fontId="74" fillId="0" borderId="138" xfId="59" applyNumberFormat="1" applyFont="1" applyFill="1" applyBorder="1" applyAlignment="1" applyProtection="1">
      <alignment horizontal="center" vertical="center"/>
      <protection locked="0"/>
    </xf>
    <xf numFmtId="3" fontId="74" fillId="0" borderId="42" xfId="59" applyNumberFormat="1" applyFont="1" applyFill="1" applyBorder="1" applyAlignment="1" applyProtection="1">
      <alignment horizontal="center" vertical="center"/>
      <protection locked="0"/>
    </xf>
    <xf numFmtId="49" fontId="75" fillId="0" borderId="118" xfId="59" applyNumberFormat="1" applyFont="1" applyBorder="1" applyAlignment="1" applyProtection="1">
      <alignment vertical="center" wrapText="1"/>
      <protection/>
    </xf>
    <xf numFmtId="3" fontId="75" fillId="0" borderId="52" xfId="59" applyNumberFormat="1" applyFont="1" applyFill="1" applyBorder="1" applyAlignment="1" applyProtection="1">
      <alignment horizontal="center" vertical="center"/>
      <protection/>
    </xf>
    <xf numFmtId="49" fontId="74" fillId="0" borderId="13" xfId="59" applyNumberFormat="1" applyFont="1" applyBorder="1" applyAlignment="1" applyProtection="1">
      <alignment horizontal="right" vertical="center" wrapText="1"/>
      <protection/>
    </xf>
    <xf numFmtId="0" fontId="74" fillId="0" borderId="13" xfId="59" applyFont="1" applyBorder="1" applyAlignment="1" applyProtection="1">
      <alignment horizontal="right" vertical="center" wrapText="1"/>
      <protection/>
    </xf>
    <xf numFmtId="3" fontId="74" fillId="32" borderId="101" xfId="59" applyNumberFormat="1" applyFont="1" applyFill="1" applyBorder="1" applyAlignment="1" applyProtection="1">
      <alignment horizontal="center" vertical="center"/>
      <protection locked="0"/>
    </xf>
    <xf numFmtId="3" fontId="74" fillId="32" borderId="33" xfId="59" applyNumberFormat="1" applyFont="1" applyFill="1" applyBorder="1" applyAlignment="1" applyProtection="1">
      <alignment horizontal="center" vertical="center"/>
      <protection locked="0"/>
    </xf>
    <xf numFmtId="3" fontId="74" fillId="32" borderId="54" xfId="59" applyNumberFormat="1" applyFont="1" applyFill="1" applyBorder="1" applyAlignment="1" applyProtection="1">
      <alignment horizontal="center" vertical="center"/>
      <protection locked="0"/>
    </xf>
    <xf numFmtId="3" fontId="74" fillId="32" borderId="17" xfId="59" applyNumberFormat="1" applyFont="1" applyFill="1" applyBorder="1" applyAlignment="1" applyProtection="1">
      <alignment horizontal="center" vertical="center"/>
      <protection locked="0"/>
    </xf>
    <xf numFmtId="3" fontId="74" fillId="32" borderId="15" xfId="59" applyNumberFormat="1" applyFont="1" applyFill="1" applyBorder="1" applyAlignment="1" applyProtection="1">
      <alignment horizontal="center" vertical="center"/>
      <protection locked="0"/>
    </xf>
    <xf numFmtId="3" fontId="74" fillId="0" borderId="101" xfId="59" applyNumberFormat="1" applyFont="1" applyFill="1" applyBorder="1" applyAlignment="1" applyProtection="1">
      <alignment horizontal="center" vertical="center"/>
      <protection locked="0"/>
    </xf>
    <xf numFmtId="3" fontId="74" fillId="0" borderId="33" xfId="59" applyNumberFormat="1" applyFont="1" applyFill="1" applyBorder="1" applyAlignment="1" applyProtection="1">
      <alignment horizontal="center" vertical="center"/>
      <protection locked="0"/>
    </xf>
    <xf numFmtId="49" fontId="74" fillId="0" borderId="14" xfId="59" applyNumberFormat="1" applyFont="1" applyBorder="1" applyAlignment="1" applyProtection="1">
      <alignment horizontal="right" vertical="center" wrapText="1"/>
      <protection/>
    </xf>
    <xf numFmtId="0" fontId="74" fillId="0" borderId="0" xfId="59" applyFont="1" applyAlignment="1" applyProtection="1">
      <alignment horizontal="center"/>
      <protection/>
    </xf>
    <xf numFmtId="0" fontId="74" fillId="0" borderId="0" xfId="59" applyFont="1" applyAlignment="1" applyProtection="1">
      <alignment horizontal="left"/>
      <protection/>
    </xf>
    <xf numFmtId="0" fontId="74" fillId="0" borderId="78" xfId="59" applyFont="1" applyBorder="1" applyAlignment="1" applyProtection="1">
      <alignment horizontal="center" vertical="center" wrapText="1"/>
      <protection/>
    </xf>
    <xf numFmtId="3" fontId="75" fillId="0" borderId="124" xfId="59" applyNumberFormat="1" applyFont="1" applyFill="1" applyBorder="1" applyAlignment="1" applyProtection="1">
      <alignment horizontal="center" vertical="center"/>
      <protection/>
    </xf>
    <xf numFmtId="3" fontId="75" fillId="0" borderId="125" xfId="59" applyNumberFormat="1" applyFont="1" applyFill="1" applyBorder="1" applyAlignment="1" applyProtection="1">
      <alignment horizontal="center" vertical="center"/>
      <protection/>
    </xf>
    <xf numFmtId="3" fontId="75" fillId="0" borderId="66" xfId="59" applyNumberFormat="1" applyFont="1" applyFill="1" applyBorder="1" applyAlignment="1" applyProtection="1">
      <alignment horizontal="center" vertical="center"/>
      <protection/>
    </xf>
    <xf numFmtId="3" fontId="75" fillId="0" borderId="72" xfId="59" applyNumberFormat="1" applyFont="1" applyFill="1" applyBorder="1" applyAlignment="1" applyProtection="1">
      <alignment horizontal="center" vertical="center"/>
      <protection/>
    </xf>
    <xf numFmtId="3" fontId="75" fillId="0" borderId="135" xfId="59" applyNumberFormat="1" applyFont="1" applyFill="1" applyBorder="1" applyAlignment="1" applyProtection="1">
      <alignment horizontal="center" vertical="center"/>
      <protection/>
    </xf>
    <xf numFmtId="0" fontId="75" fillId="0" borderId="31" xfId="59" applyFont="1" applyBorder="1" applyAlignment="1" applyProtection="1">
      <alignment horizontal="left" vertical="center" wrapText="1"/>
      <protection/>
    </xf>
    <xf numFmtId="3" fontId="75" fillId="0" borderId="58" xfId="59" applyNumberFormat="1" applyFont="1" applyFill="1" applyBorder="1" applyAlignment="1" applyProtection="1">
      <alignment horizontal="center" vertical="center"/>
      <protection/>
    </xf>
    <xf numFmtId="49" fontId="74" fillId="0" borderId="26" xfId="59" applyNumberFormat="1" applyFont="1" applyBorder="1" applyAlignment="1" applyProtection="1">
      <alignment horizontal="center" vertical="center" wrapText="1"/>
      <protection/>
    </xf>
    <xf numFmtId="0" fontId="74" fillId="0" borderId="26" xfId="59" applyFont="1" applyBorder="1" applyAlignment="1" applyProtection="1">
      <alignment horizontal="right" vertical="center" wrapText="1"/>
      <protection/>
    </xf>
    <xf numFmtId="0" fontId="74" fillId="0" borderId="101" xfId="59" applyFont="1" applyBorder="1" applyAlignment="1" applyProtection="1">
      <alignment horizontal="left" vertical="center"/>
      <protection/>
    </xf>
    <xf numFmtId="3" fontId="74" fillId="0" borderId="101" xfId="59" applyNumberFormat="1" applyFont="1" applyBorder="1" applyAlignment="1" applyProtection="1">
      <alignment horizontal="center"/>
      <protection/>
    </xf>
    <xf numFmtId="3" fontId="74" fillId="0" borderId="33" xfId="59" applyNumberFormat="1" applyFont="1" applyBorder="1" applyAlignment="1" applyProtection="1">
      <alignment horizontal="center"/>
      <protection/>
    </xf>
    <xf numFmtId="3" fontId="74" fillId="0" borderId="46" xfId="59" applyNumberFormat="1" applyFont="1" applyBorder="1" applyAlignment="1" applyProtection="1">
      <alignment horizontal="center"/>
      <protection/>
    </xf>
    <xf numFmtId="3" fontId="74" fillId="0" borderId="17" xfId="59" applyNumberFormat="1" applyFont="1" applyBorder="1" applyAlignment="1" applyProtection="1">
      <alignment horizontal="center"/>
      <protection/>
    </xf>
    <xf numFmtId="0" fontId="74" fillId="0" borderId="119" xfId="59" applyFont="1" applyBorder="1" applyAlignment="1" applyProtection="1">
      <alignment horizontal="right" vertical="center" wrapText="1"/>
      <protection/>
    </xf>
    <xf numFmtId="3" fontId="74" fillId="32" borderId="34" xfId="59" applyNumberFormat="1" applyFont="1" applyFill="1" applyBorder="1" applyAlignment="1" applyProtection="1">
      <alignment horizontal="center" vertical="center"/>
      <protection locked="0"/>
    </xf>
    <xf numFmtId="3" fontId="74" fillId="0" borderId="118" xfId="59" applyNumberFormat="1" applyFont="1" applyFill="1" applyBorder="1" applyAlignment="1" applyProtection="1">
      <alignment horizontal="center" vertical="center"/>
      <protection/>
    </xf>
    <xf numFmtId="3" fontId="74" fillId="0" borderId="30" xfId="59" applyNumberFormat="1" applyFont="1" applyFill="1" applyBorder="1" applyAlignment="1" applyProtection="1">
      <alignment horizontal="center" vertical="center"/>
      <protection/>
    </xf>
    <xf numFmtId="0" fontId="74" fillId="0" borderId="69" xfId="59" applyFont="1" applyBorder="1" applyAlignment="1" applyProtection="1">
      <alignment horizontal="left" vertical="center" wrapText="1"/>
      <protection/>
    </xf>
    <xf numFmtId="3" fontId="74" fillId="32" borderId="41" xfId="59" applyNumberFormat="1" applyFont="1" applyFill="1" applyBorder="1" applyAlignment="1" applyProtection="1">
      <alignment horizontal="center" vertical="center"/>
      <protection locked="0"/>
    </xf>
    <xf numFmtId="3" fontId="74" fillId="0" borderId="41" xfId="59" applyNumberFormat="1" applyFont="1" applyFill="1" applyBorder="1" applyAlignment="1" applyProtection="1">
      <alignment horizontal="center" vertical="center"/>
      <protection locked="0"/>
    </xf>
    <xf numFmtId="0" fontId="74" fillId="0" borderId="65" xfId="59" applyFont="1" applyBorder="1" applyAlignment="1" applyProtection="1">
      <alignment horizontal="left" vertical="center" wrapText="1"/>
      <protection/>
    </xf>
    <xf numFmtId="3" fontId="74" fillId="0" borderId="101" xfId="59" applyNumberFormat="1" applyFont="1" applyFill="1" applyBorder="1" applyAlignment="1" applyProtection="1">
      <alignment horizontal="center" vertical="center"/>
      <protection/>
    </xf>
    <xf numFmtId="0" fontId="74" fillId="0" borderId="138" xfId="59" applyFont="1" applyBorder="1" applyAlignment="1" applyProtection="1">
      <alignment horizontal="right" vertical="center" wrapText="1"/>
      <protection/>
    </xf>
    <xf numFmtId="3" fontId="74" fillId="32" borderId="72" xfId="59" applyNumberFormat="1" applyFont="1" applyFill="1" applyBorder="1" applyAlignment="1" applyProtection="1">
      <alignment horizontal="center" vertical="center"/>
      <protection locked="0"/>
    </xf>
    <xf numFmtId="3" fontId="74" fillId="0" borderId="64" xfId="59" applyNumberFormat="1" applyFont="1" applyFill="1" applyBorder="1" applyAlignment="1" applyProtection="1">
      <alignment horizontal="center" vertical="center"/>
      <protection/>
    </xf>
    <xf numFmtId="3" fontId="74" fillId="0" borderId="126" xfId="59" applyNumberFormat="1" applyFont="1" applyFill="1" applyBorder="1" applyAlignment="1" applyProtection="1">
      <alignment horizontal="center" vertical="center"/>
      <protection/>
    </xf>
    <xf numFmtId="3" fontId="74" fillId="0" borderId="125" xfId="59" applyNumberFormat="1" applyFont="1" applyFill="1" applyBorder="1" applyAlignment="1" applyProtection="1">
      <alignment horizontal="center" vertical="center"/>
      <protection/>
    </xf>
    <xf numFmtId="3" fontId="74" fillId="0" borderId="66" xfId="59" applyNumberFormat="1" applyFont="1" applyFill="1" applyBorder="1" applyAlignment="1" applyProtection="1">
      <alignment horizontal="center" vertical="center"/>
      <protection/>
    </xf>
    <xf numFmtId="3" fontId="74" fillId="0" borderId="72" xfId="59" applyNumberFormat="1" applyFont="1" applyFill="1" applyBorder="1" applyAlignment="1" applyProtection="1">
      <alignment horizontal="center" vertical="center"/>
      <protection/>
    </xf>
    <xf numFmtId="49" fontId="75" fillId="0" borderId="31" xfId="59" applyNumberFormat="1" applyFont="1" applyBorder="1" applyAlignment="1" applyProtection="1">
      <alignment horizontal="left" vertical="center" wrapText="1"/>
      <protection/>
    </xf>
    <xf numFmtId="49" fontId="75" fillId="0" borderId="14" xfId="59" applyNumberFormat="1" applyFont="1" applyBorder="1" applyAlignment="1" applyProtection="1">
      <alignment horizontal="center" vertical="center" wrapText="1"/>
      <protection/>
    </xf>
    <xf numFmtId="49" fontId="75" fillId="0" borderId="13" xfId="59" applyNumberFormat="1" applyFont="1" applyBorder="1" applyAlignment="1" applyProtection="1">
      <alignment horizontal="center" vertical="center" wrapText="1"/>
      <protection/>
    </xf>
    <xf numFmtId="3" fontId="74" fillId="32" borderId="49" xfId="59" applyNumberFormat="1" applyFont="1" applyFill="1" applyBorder="1" applyAlignment="1" applyProtection="1">
      <alignment horizontal="center" vertical="center"/>
      <protection locked="0"/>
    </xf>
    <xf numFmtId="0" fontId="77" fillId="0" borderId="0" xfId="59" applyFont="1" applyFill="1" applyAlignment="1" applyProtection="1">
      <alignment horizontal="center" vertical="center"/>
      <protection/>
    </xf>
    <xf numFmtId="49" fontId="74" fillId="0" borderId="71" xfId="59" applyNumberFormat="1" applyFont="1" applyBorder="1" applyAlignment="1" applyProtection="1">
      <alignment horizontal="center" vertical="center" textRotation="90" wrapText="1"/>
      <protection/>
    </xf>
    <xf numFmtId="49" fontId="74" fillId="0" borderId="31" xfId="59" applyNumberFormat="1" applyFont="1" applyBorder="1" applyAlignment="1" applyProtection="1">
      <alignment horizontal="center" vertical="center" wrapText="1"/>
      <protection/>
    </xf>
    <xf numFmtId="0" fontId="75" fillId="0" borderId="70" xfId="59" applyFont="1" applyBorder="1" applyAlignment="1" applyProtection="1">
      <alignment horizontal="left" vertical="center" wrapText="1"/>
      <protection/>
    </xf>
    <xf numFmtId="3" fontId="75" fillId="0" borderId="68" xfId="59" applyNumberFormat="1" applyFont="1" applyFill="1" applyBorder="1" applyAlignment="1" applyProtection="1">
      <alignment horizontal="center" vertical="center"/>
      <protection/>
    </xf>
    <xf numFmtId="3" fontId="75" fillId="0" borderId="70" xfId="59" applyNumberFormat="1" applyFont="1" applyFill="1" applyBorder="1" applyAlignment="1" applyProtection="1">
      <alignment horizontal="center" vertical="center"/>
      <protection/>
    </xf>
    <xf numFmtId="0" fontId="74" fillId="0" borderId="0" xfId="59" applyFont="1" applyBorder="1" applyAlignment="1" applyProtection="1">
      <alignment horizontal="center" vertical="center" wrapText="1"/>
      <protection/>
    </xf>
    <xf numFmtId="0" fontId="75" fillId="0" borderId="0" xfId="59" applyFont="1" applyFill="1" applyBorder="1" applyAlignment="1" applyProtection="1">
      <alignment horizontal="center" vertical="center" wrapText="1"/>
      <protection/>
    </xf>
    <xf numFmtId="49" fontId="74" fillId="0" borderId="26" xfId="59" applyNumberFormat="1" applyFont="1" applyBorder="1" applyAlignment="1" applyProtection="1">
      <alignment horizontal="right" vertical="center" wrapText="1"/>
      <protection/>
    </xf>
    <xf numFmtId="0" fontId="74" fillId="0" borderId="101" xfId="59" applyFont="1" applyBorder="1" applyAlignment="1" applyProtection="1">
      <alignment horizontal="right" vertical="center" wrapText="1"/>
      <protection/>
    </xf>
    <xf numFmtId="0" fontId="75" fillId="0" borderId="101" xfId="59" applyFont="1" applyBorder="1" applyAlignment="1" applyProtection="1">
      <alignment vertical="center" wrapText="1"/>
      <protection/>
    </xf>
    <xf numFmtId="0" fontId="75" fillId="0" borderId="69" xfId="59" applyFont="1" applyBorder="1" applyAlignment="1" applyProtection="1">
      <alignment vertical="center" wrapText="1"/>
      <protection/>
    </xf>
    <xf numFmtId="3" fontId="80" fillId="0" borderId="0" xfId="59" applyNumberFormat="1" applyFont="1" applyAlignment="1" applyProtection="1">
      <alignment vertical="center"/>
      <protection/>
    </xf>
    <xf numFmtId="3" fontId="74" fillId="0" borderId="12" xfId="59" applyNumberFormat="1" applyFont="1" applyFill="1" applyBorder="1" applyAlignment="1" applyProtection="1">
      <alignment horizontal="center" vertical="center"/>
      <protection/>
    </xf>
    <xf numFmtId="3" fontId="74" fillId="0" borderId="28" xfId="59" applyNumberFormat="1" applyFont="1" applyFill="1" applyBorder="1" applyAlignment="1" applyProtection="1">
      <alignment horizontal="center" vertical="center"/>
      <protection/>
    </xf>
    <xf numFmtId="3" fontId="74" fillId="32" borderId="118" xfId="59" applyNumberFormat="1" applyFont="1" applyFill="1" applyBorder="1" applyAlignment="1" applyProtection="1">
      <alignment horizontal="center" vertical="center"/>
      <protection/>
    </xf>
    <xf numFmtId="3" fontId="74" fillId="32" borderId="30" xfId="59" applyNumberFormat="1" applyFont="1" applyFill="1" applyBorder="1" applyAlignment="1" applyProtection="1">
      <alignment horizontal="center" vertical="center"/>
      <protection/>
    </xf>
    <xf numFmtId="3" fontId="74" fillId="32" borderId="60" xfId="59" applyNumberFormat="1" applyFont="1" applyFill="1" applyBorder="1" applyAlignment="1" applyProtection="1">
      <alignment horizontal="center" vertical="center"/>
      <protection/>
    </xf>
    <xf numFmtId="3" fontId="74" fillId="32" borderId="29" xfId="59" applyNumberFormat="1" applyFont="1" applyFill="1" applyBorder="1" applyAlignment="1" applyProtection="1">
      <alignment horizontal="center" vertical="center"/>
      <protection/>
    </xf>
    <xf numFmtId="3" fontId="74" fillId="0" borderId="34" xfId="59" applyNumberFormat="1" applyFont="1" applyFill="1" applyBorder="1" applyAlignment="1" applyProtection="1">
      <alignment horizontal="center" vertical="center"/>
      <protection locked="0"/>
    </xf>
    <xf numFmtId="3" fontId="74" fillId="0" borderId="12" xfId="59" applyNumberFormat="1" applyFont="1" applyFill="1" applyBorder="1" applyAlignment="1" applyProtection="1">
      <alignment horizontal="center" vertical="center"/>
      <protection locked="0"/>
    </xf>
    <xf numFmtId="0" fontId="74" fillId="0" borderId="138" xfId="59" applyFont="1" applyBorder="1" applyAlignment="1" applyProtection="1">
      <alignment horizontal="left" vertical="center" wrapText="1"/>
      <protection/>
    </xf>
    <xf numFmtId="0" fontId="74" fillId="0" borderId="0" xfId="59" applyFont="1" applyAlignment="1" applyProtection="1">
      <alignment/>
      <protection/>
    </xf>
    <xf numFmtId="0" fontId="86" fillId="33" borderId="0" xfId="59" applyFont="1" applyFill="1" applyBorder="1" applyAlignment="1" applyProtection="1">
      <alignment horizontal="right"/>
      <protection/>
    </xf>
    <xf numFmtId="0" fontId="91" fillId="33" borderId="0" xfId="59" applyFont="1" applyFill="1" applyBorder="1" applyAlignment="1" applyProtection="1">
      <alignment horizontal="center"/>
      <protection/>
    </xf>
    <xf numFmtId="0" fontId="75" fillId="0" borderId="0" xfId="59" applyFont="1" applyAlignment="1" applyProtection="1">
      <alignment horizontal="left"/>
      <protection/>
    </xf>
    <xf numFmtId="3" fontId="16" fillId="0" borderId="14" xfId="59" applyNumberFormat="1" applyFont="1" applyFill="1" applyBorder="1" applyAlignment="1" applyProtection="1">
      <alignment horizontal="center" vertical="center"/>
      <protection/>
    </xf>
    <xf numFmtId="3" fontId="78" fillId="38" borderId="85" xfId="59" applyNumberFormat="1" applyFont="1" applyFill="1" applyBorder="1" applyAlignment="1" applyProtection="1">
      <alignment vertical="center"/>
      <protection locked="0"/>
    </xf>
    <xf numFmtId="3" fontId="78" fillId="38" borderId="85" xfId="59" applyNumberFormat="1" applyFont="1" applyFill="1" applyBorder="1" applyAlignment="1" applyProtection="1">
      <alignment horizontal="right" vertical="center"/>
      <protection locked="0"/>
    </xf>
    <xf numFmtId="3" fontId="78" fillId="38" borderId="140" xfId="59" applyNumberFormat="1" applyFont="1" applyFill="1" applyBorder="1" applyAlignment="1" applyProtection="1">
      <alignment vertical="center"/>
      <protection locked="0"/>
    </xf>
    <xf numFmtId="3" fontId="78" fillId="38" borderId="90" xfId="59" applyNumberFormat="1" applyFont="1" applyFill="1" applyBorder="1" applyAlignment="1" applyProtection="1">
      <alignment horizontal="right" vertical="center"/>
      <protection locked="0"/>
    </xf>
    <xf numFmtId="3" fontId="78" fillId="0" borderId="47" xfId="59" applyNumberFormat="1" applyFont="1" applyFill="1" applyBorder="1" applyAlignment="1" applyProtection="1">
      <alignment horizontal="right" vertical="center"/>
      <protection/>
    </xf>
    <xf numFmtId="0" fontId="103" fillId="0" borderId="0" xfId="0" applyFont="1" applyFill="1" applyAlignment="1" applyProtection="1">
      <alignment horizontal="left" vertical="justify"/>
      <protection/>
    </xf>
    <xf numFmtId="0" fontId="7" fillId="36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7" fillId="0" borderId="141" xfId="0" applyFont="1" applyBorder="1" applyAlignment="1" applyProtection="1">
      <alignment horizontal="center" vertical="center" wrapText="1"/>
      <protection/>
    </xf>
    <xf numFmtId="0" fontId="77" fillId="0" borderId="142" xfId="0" applyFont="1" applyBorder="1" applyAlignment="1" applyProtection="1">
      <alignment horizontal="center" vertical="center" wrapText="1"/>
      <protection/>
    </xf>
    <xf numFmtId="0" fontId="79" fillId="0" borderId="143" xfId="0" applyNumberFormat="1" applyFont="1" applyBorder="1" applyAlignment="1" applyProtection="1">
      <alignment horizontal="center" vertical="center" wrapText="1"/>
      <protection/>
    </xf>
    <xf numFmtId="0" fontId="79" fillId="0" borderId="144" xfId="0" applyNumberFormat="1" applyFont="1" applyBorder="1" applyAlignment="1" applyProtection="1">
      <alignment horizontal="center" vertical="center" wrapText="1"/>
      <protection/>
    </xf>
    <xf numFmtId="3" fontId="75" fillId="0" borderId="145" xfId="0" applyNumberFormat="1" applyFont="1" applyFill="1" applyBorder="1" applyAlignment="1" applyProtection="1">
      <alignment horizontal="center" vertical="justify"/>
      <protection/>
    </xf>
    <xf numFmtId="3" fontId="75" fillId="0" borderId="146" xfId="0" applyNumberFormat="1" applyFont="1" applyFill="1" applyBorder="1" applyAlignment="1" applyProtection="1">
      <alignment horizontal="center" vertical="justify"/>
      <protection/>
    </xf>
    <xf numFmtId="49" fontId="74" fillId="33" borderId="0" xfId="58" applyNumberFormat="1" applyFont="1" applyFill="1" applyBorder="1" applyAlignment="1" applyProtection="1">
      <alignment horizontal="center" vertical="center"/>
      <protection/>
    </xf>
    <xf numFmtId="0" fontId="74" fillId="0" borderId="141" xfId="0" applyFont="1" applyBorder="1" applyAlignment="1" applyProtection="1">
      <alignment horizontal="center" vertical="center" wrapText="1"/>
      <protection/>
    </xf>
    <xf numFmtId="0" fontId="74" fillId="0" borderId="142" xfId="0" applyFont="1" applyBorder="1" applyAlignment="1" applyProtection="1">
      <alignment horizontal="center" vertical="center" wrapText="1"/>
      <protection/>
    </xf>
    <xf numFmtId="3" fontId="74" fillId="0" borderId="0" xfId="58" applyNumberFormat="1" applyFont="1" applyFill="1" applyBorder="1" applyAlignment="1" applyProtection="1">
      <alignment horizontal="center" vertical="center"/>
      <protection/>
    </xf>
    <xf numFmtId="0" fontId="79" fillId="0" borderId="147" xfId="0" applyFont="1" applyBorder="1" applyAlignment="1" applyProtection="1">
      <alignment horizontal="center" vertical="center" wrapText="1"/>
      <protection/>
    </xf>
    <xf numFmtId="0" fontId="79" fillId="0" borderId="146" xfId="0" applyFont="1" applyBorder="1" applyAlignment="1" applyProtection="1">
      <alignment horizontal="center" vertical="center" wrapText="1"/>
      <protection/>
    </xf>
    <xf numFmtId="0" fontId="79" fillId="0" borderId="53" xfId="0" applyFont="1" applyBorder="1" applyAlignment="1" applyProtection="1">
      <alignment horizontal="center" vertical="center" wrapText="1"/>
      <protection/>
    </xf>
    <xf numFmtId="0" fontId="79" fillId="0" borderId="148" xfId="0" applyFont="1" applyBorder="1" applyAlignment="1" applyProtection="1">
      <alignment horizontal="center" vertical="center" wrapText="1"/>
      <protection/>
    </xf>
    <xf numFmtId="0" fontId="77" fillId="0" borderId="141" xfId="0" applyFont="1" applyBorder="1" applyAlignment="1" applyProtection="1">
      <alignment horizontal="center" vertical="center" textRotation="90" wrapText="1"/>
      <protection/>
    </xf>
    <xf numFmtId="0" fontId="77" fillId="0" borderId="149" xfId="0" applyFont="1" applyBorder="1" applyAlignment="1" applyProtection="1">
      <alignment horizontal="center" vertical="center" textRotation="90" wrapText="1"/>
      <protection/>
    </xf>
    <xf numFmtId="0" fontId="77" fillId="0" borderId="142" xfId="0" applyFont="1" applyBorder="1" applyAlignment="1" applyProtection="1">
      <alignment horizontal="center" vertical="center" textRotation="90"/>
      <protection/>
    </xf>
    <xf numFmtId="0" fontId="77" fillId="0" borderId="98" xfId="0" applyFont="1" applyBorder="1" applyAlignment="1" applyProtection="1">
      <alignment horizontal="center" vertical="center"/>
      <protection/>
    </xf>
    <xf numFmtId="0" fontId="77" fillId="0" borderId="69" xfId="0" applyFont="1" applyBorder="1" applyAlignment="1" applyProtection="1">
      <alignment horizontal="center" vertical="center"/>
      <protection/>
    </xf>
    <xf numFmtId="0" fontId="77" fillId="0" borderId="150" xfId="0" applyFont="1" applyBorder="1" applyAlignment="1" applyProtection="1">
      <alignment horizontal="center" vertical="center"/>
      <protection/>
    </xf>
    <xf numFmtId="0" fontId="77" fillId="0" borderId="53" xfId="0" applyFont="1" applyBorder="1" applyAlignment="1" applyProtection="1">
      <alignment horizontal="center" vertical="center" wrapText="1"/>
      <protection/>
    </xf>
    <xf numFmtId="0" fontId="77" fillId="0" borderId="71" xfId="0" applyFont="1" applyBorder="1" applyAlignment="1" applyProtection="1">
      <alignment horizontal="center" vertical="center" wrapText="1"/>
      <protection/>
    </xf>
    <xf numFmtId="0" fontId="77" fillId="0" borderId="151" xfId="0" applyFont="1" applyBorder="1" applyAlignment="1" applyProtection="1">
      <alignment horizontal="center" vertical="center" wrapText="1"/>
      <protection/>
    </xf>
    <xf numFmtId="0" fontId="77" fillId="0" borderId="53" xfId="0" applyFont="1" applyBorder="1" applyAlignment="1" applyProtection="1">
      <alignment wrapText="1"/>
      <protection/>
    </xf>
    <xf numFmtId="0" fontId="77" fillId="0" borderId="71" xfId="0" applyFont="1" applyBorder="1" applyAlignment="1" applyProtection="1">
      <alignment wrapText="1"/>
      <protection/>
    </xf>
    <xf numFmtId="0" fontId="77" fillId="0" borderId="45" xfId="0" applyFont="1" applyBorder="1" applyAlignment="1" applyProtection="1">
      <alignment horizontal="center" vertical="center" wrapText="1"/>
      <protection/>
    </xf>
    <xf numFmtId="0" fontId="77" fillId="0" borderId="75" xfId="0" applyFont="1" applyBorder="1" applyAlignment="1" applyProtection="1">
      <alignment horizontal="center" vertical="center" wrapText="1"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0" fontId="77" fillId="0" borderId="21" xfId="0" applyFont="1" applyBorder="1" applyAlignment="1" applyProtection="1">
      <alignment horizontal="center" vertical="center" wrapText="1"/>
      <protection/>
    </xf>
    <xf numFmtId="0" fontId="77" fillId="0" borderId="54" xfId="0" applyFont="1" applyBorder="1" applyAlignment="1" applyProtection="1">
      <alignment horizontal="center" vertical="center" wrapText="1"/>
      <protection/>
    </xf>
    <xf numFmtId="0" fontId="77" fillId="0" borderId="148" xfId="0" applyFont="1" applyBorder="1" applyAlignment="1" applyProtection="1">
      <alignment horizontal="center" vertical="center" wrapText="1"/>
      <protection/>
    </xf>
    <xf numFmtId="0" fontId="77" fillId="0" borderId="152" xfId="0" applyFont="1" applyBorder="1" applyAlignment="1" applyProtection="1">
      <alignment horizontal="center" vertical="center" wrapText="1"/>
      <protection/>
    </xf>
    <xf numFmtId="0" fontId="77" fillId="0" borderId="136" xfId="0" applyFont="1" applyBorder="1" applyAlignment="1" applyProtection="1">
      <alignment horizontal="center" vertical="center" wrapText="1"/>
      <protection/>
    </xf>
    <xf numFmtId="0" fontId="74" fillId="0" borderId="32" xfId="59" applyFont="1" applyBorder="1" applyAlignment="1" applyProtection="1">
      <alignment horizontal="center" vertical="center" wrapText="1"/>
      <protection/>
    </xf>
    <xf numFmtId="0" fontId="74" fillId="0" borderId="153" xfId="59" applyFont="1" applyBorder="1" applyAlignment="1" applyProtection="1">
      <alignment horizontal="center" vertical="center" wrapText="1"/>
      <protection/>
    </xf>
    <xf numFmtId="0" fontId="75" fillId="0" borderId="101" xfId="59" applyFont="1" applyFill="1" applyBorder="1" applyAlignment="1" applyProtection="1">
      <alignment horizontal="center" vertical="center" wrapText="1"/>
      <protection/>
    </xf>
    <xf numFmtId="0" fontId="75" fillId="0" borderId="83" xfId="59" applyFont="1" applyFill="1" applyBorder="1" applyAlignment="1" applyProtection="1">
      <alignment horizontal="center" vertical="center" wrapText="1"/>
      <protection/>
    </xf>
    <xf numFmtId="49" fontId="74" fillId="0" borderId="53" xfId="59" applyNumberFormat="1" applyFont="1" applyBorder="1" applyAlignment="1" applyProtection="1">
      <alignment horizontal="center" vertical="center" textRotation="90" wrapText="1"/>
      <protection/>
    </xf>
    <xf numFmtId="49" fontId="74" fillId="0" borderId="151" xfId="59" applyNumberFormat="1" applyFont="1" applyBorder="1" applyAlignment="1" applyProtection="1">
      <alignment horizontal="center" vertical="center" textRotation="90" wrapText="1"/>
      <protection/>
    </xf>
    <xf numFmtId="49" fontId="74" fillId="0" borderId="71" xfId="59" applyNumberFormat="1" applyFont="1" applyBorder="1" applyAlignment="1" applyProtection="1">
      <alignment horizontal="center" vertical="center" textRotation="90" wrapText="1"/>
      <protection/>
    </xf>
    <xf numFmtId="0" fontId="74" fillId="0" borderId="141" xfId="59" applyFont="1" applyBorder="1" applyAlignment="1" applyProtection="1">
      <alignment horizontal="center" vertical="center" textRotation="90" wrapText="1"/>
      <protection/>
    </xf>
    <xf numFmtId="0" fontId="74" fillId="0" borderId="149" xfId="59" applyFont="1" applyBorder="1" applyAlignment="1" applyProtection="1">
      <alignment horizontal="center" vertical="center" textRotation="90" wrapText="1"/>
      <protection/>
    </xf>
    <xf numFmtId="0" fontId="74" fillId="0" borderId="142" xfId="59" applyFont="1" applyBorder="1" applyAlignment="1" applyProtection="1">
      <alignment horizontal="center" vertical="center" textRotation="90" wrapText="1"/>
      <protection/>
    </xf>
    <xf numFmtId="0" fontId="74" fillId="0" borderId="154" xfId="59" applyFont="1" applyBorder="1" applyAlignment="1" applyProtection="1">
      <alignment horizontal="center" vertical="center" textRotation="90" wrapText="1"/>
      <protection/>
    </xf>
    <xf numFmtId="0" fontId="74" fillId="0" borderId="53" xfId="59" applyFont="1" applyBorder="1" applyAlignment="1" applyProtection="1">
      <alignment horizontal="center" vertical="center" textRotation="90" wrapText="1"/>
      <protection/>
    </xf>
    <xf numFmtId="0" fontId="74" fillId="0" borderId="148" xfId="59" applyFont="1" applyBorder="1" applyAlignment="1" applyProtection="1">
      <alignment horizontal="center" vertical="center" textRotation="90" wrapText="1"/>
      <protection/>
    </xf>
    <xf numFmtId="0" fontId="74" fillId="0" borderId="98" xfId="59" applyFont="1" applyBorder="1" applyAlignment="1" applyProtection="1">
      <alignment horizontal="center" vertical="center" wrapText="1"/>
      <protection/>
    </xf>
    <xf numFmtId="0" fontId="74" fillId="0" borderId="69" xfId="59" applyFont="1" applyBorder="1" applyAlignment="1" applyProtection="1">
      <alignment horizontal="center" vertical="center" wrapText="1"/>
      <protection/>
    </xf>
    <xf numFmtId="0" fontId="74" fillId="0" borderId="150" xfId="59" applyFont="1" applyBorder="1" applyAlignment="1" applyProtection="1">
      <alignment horizontal="center" vertical="center" wrapText="1"/>
      <protection/>
    </xf>
    <xf numFmtId="0" fontId="74" fillId="0" borderId="154" xfId="59" applyFont="1" applyBorder="1" applyAlignment="1" applyProtection="1">
      <alignment horizontal="center" vertical="center" wrapText="1"/>
      <protection/>
    </xf>
    <xf numFmtId="0" fontId="74" fillId="0" borderId="152" xfId="59" applyFont="1" applyBorder="1" applyAlignment="1" applyProtection="1">
      <alignment horizontal="center" vertical="center" wrapText="1"/>
      <protection/>
    </xf>
    <xf numFmtId="0" fontId="74" fillId="0" borderId="136" xfId="59" applyFont="1" applyBorder="1" applyAlignment="1" applyProtection="1">
      <alignment horizontal="center" vertical="center" wrapText="1"/>
      <protection/>
    </xf>
    <xf numFmtId="0" fontId="74" fillId="0" borderId="135" xfId="59" applyFont="1" applyBorder="1" applyAlignment="1" applyProtection="1">
      <alignment horizontal="center" vertical="center" wrapText="1"/>
      <protection/>
    </xf>
    <xf numFmtId="0" fontId="74" fillId="0" borderId="145" xfId="59" applyFont="1" applyBorder="1" applyAlignment="1" applyProtection="1">
      <alignment horizontal="center" vertical="center" wrapText="1"/>
      <protection/>
    </xf>
    <xf numFmtId="0" fontId="75" fillId="0" borderId="101" xfId="59" applyFont="1" applyBorder="1" applyAlignment="1" applyProtection="1">
      <alignment horizontal="center" vertical="center" wrapText="1"/>
      <protection/>
    </xf>
    <xf numFmtId="0" fontId="75" fillId="0" borderId="15" xfId="59" applyFont="1" applyBorder="1" applyAlignment="1" applyProtection="1">
      <alignment horizontal="center" vertical="center" wrapText="1"/>
      <protection/>
    </xf>
    <xf numFmtId="0" fontId="74" fillId="0" borderId="155" xfId="59" applyFont="1" applyBorder="1" applyAlignment="1" applyProtection="1">
      <alignment horizontal="center" vertical="center" wrapText="1"/>
      <protection/>
    </xf>
    <xf numFmtId="0" fontId="74" fillId="0" borderId="156" xfId="59" applyFont="1" applyBorder="1" applyAlignment="1" applyProtection="1">
      <alignment horizontal="center" vertical="center" wrapText="1"/>
      <protection/>
    </xf>
    <xf numFmtId="0" fontId="74" fillId="0" borderId="157" xfId="59" applyFont="1" applyBorder="1" applyAlignment="1" applyProtection="1">
      <alignment horizontal="center" vertical="center" wrapText="1"/>
      <protection/>
    </xf>
    <xf numFmtId="0" fontId="74" fillId="0" borderId="158" xfId="59" applyFont="1" applyBorder="1" applyAlignment="1" applyProtection="1">
      <alignment horizontal="center" vertical="center" wrapText="1"/>
      <protection/>
    </xf>
    <xf numFmtId="0" fontId="74" fillId="0" borderId="71" xfId="59" applyFont="1" applyBorder="1" applyAlignment="1" applyProtection="1">
      <alignment horizontal="center" vertical="center" textRotation="90" wrapText="1"/>
      <protection/>
    </xf>
    <xf numFmtId="0" fontId="79" fillId="0" borderId="0" xfId="59" applyFont="1" applyBorder="1" applyAlignment="1" applyProtection="1">
      <alignment horizontal="center" vertical="center" wrapText="1"/>
      <protection/>
    </xf>
    <xf numFmtId="0" fontId="79" fillId="0" borderId="0" xfId="59" applyFont="1" applyBorder="1" applyAlignment="1" applyProtection="1">
      <alignment horizontal="right" vertical="center" wrapText="1"/>
      <protection/>
    </xf>
    <xf numFmtId="0" fontId="77" fillId="0" borderId="0" xfId="59" applyFont="1" applyBorder="1" applyAlignment="1" applyProtection="1">
      <alignment horizontal="right" vertical="center" wrapText="1"/>
      <protection/>
    </xf>
    <xf numFmtId="0" fontId="74" fillId="0" borderId="151" xfId="59" applyFont="1" applyBorder="1" applyAlignment="1" applyProtection="1">
      <alignment horizontal="center" vertical="center" textRotation="90" wrapText="1"/>
      <protection/>
    </xf>
    <xf numFmtId="0" fontId="74" fillId="0" borderId="143" xfId="59" applyFont="1" applyBorder="1" applyAlignment="1" applyProtection="1">
      <alignment horizontal="center" vertical="center" wrapText="1"/>
      <protection/>
    </xf>
    <xf numFmtId="0" fontId="74" fillId="0" borderId="159" xfId="59" applyFont="1" applyBorder="1" applyAlignment="1" applyProtection="1">
      <alignment horizontal="center" vertical="center" wrapText="1"/>
      <protection/>
    </xf>
    <xf numFmtId="0" fontId="74" fillId="0" borderId="160" xfId="59" applyFont="1" applyBorder="1" applyAlignment="1" applyProtection="1">
      <alignment horizontal="center" vertical="center" wrapText="1"/>
      <protection/>
    </xf>
    <xf numFmtId="0" fontId="74" fillId="0" borderId="161" xfId="59" applyFont="1" applyBorder="1" applyAlignment="1" applyProtection="1">
      <alignment horizontal="center" vertical="center" wrapText="1"/>
      <protection/>
    </xf>
    <xf numFmtId="0" fontId="74" fillId="0" borderId="162" xfId="59" applyFont="1" applyBorder="1" applyAlignment="1" applyProtection="1">
      <alignment horizontal="center" vertical="center" wrapText="1"/>
      <protection/>
    </xf>
    <xf numFmtId="0" fontId="77" fillId="0" borderId="0" xfId="59" applyFont="1" applyFill="1" applyAlignment="1" applyProtection="1">
      <alignment horizontal="center" vertical="center"/>
      <protection/>
    </xf>
    <xf numFmtId="2" fontId="16" fillId="0" borderId="163" xfId="0" applyNumberFormat="1" applyFont="1" applyFill="1" applyBorder="1" applyAlignment="1" applyProtection="1">
      <alignment horizontal="left" vertical="center" wrapText="1"/>
      <protection/>
    </xf>
    <xf numFmtId="2" fontId="16" fillId="0" borderId="76" xfId="0" applyNumberFormat="1" applyFont="1" applyFill="1" applyBorder="1" applyAlignment="1" applyProtection="1">
      <alignment horizontal="left" vertical="center" wrapText="1"/>
      <protection/>
    </xf>
    <xf numFmtId="2" fontId="16" fillId="0" borderId="90" xfId="0" applyNumberFormat="1" applyFont="1" applyFill="1" applyBorder="1" applyAlignment="1" applyProtection="1">
      <alignment horizontal="left" vertical="center" wrapText="1"/>
      <protection/>
    </xf>
    <xf numFmtId="0" fontId="86" fillId="33" borderId="130" xfId="59" applyFont="1" applyFill="1" applyBorder="1" applyAlignment="1" applyProtection="1">
      <alignment horizontal="center" vertical="center"/>
      <protection/>
    </xf>
    <xf numFmtId="0" fontId="78" fillId="0" borderId="141" xfId="59" applyFont="1" applyBorder="1" applyAlignment="1" applyProtection="1">
      <alignment horizontal="center" vertical="center" wrapText="1"/>
      <protection/>
    </xf>
    <xf numFmtId="0" fontId="78" fillId="0" borderId="142" xfId="59" applyFont="1" applyBorder="1" applyAlignment="1" applyProtection="1">
      <alignment horizontal="center" vertical="center" wrapText="1"/>
      <protection/>
    </xf>
    <xf numFmtId="0" fontId="16" fillId="0" borderId="98" xfId="59" applyNumberFormat="1" applyFont="1" applyBorder="1" applyAlignment="1" applyProtection="1">
      <alignment horizontal="center" vertical="center" wrapText="1"/>
      <protection/>
    </xf>
    <xf numFmtId="0" fontId="16" fillId="0" borderId="150" xfId="59" applyNumberFormat="1" applyFont="1" applyBorder="1" applyAlignment="1" applyProtection="1">
      <alignment horizontal="center" vertical="center" wrapText="1"/>
      <protection/>
    </xf>
    <xf numFmtId="2" fontId="16" fillId="0" borderId="164" xfId="59" applyNumberFormat="1" applyFont="1" applyBorder="1" applyAlignment="1" applyProtection="1">
      <alignment horizontal="justify" vertical="justify" wrapText="1"/>
      <protection/>
    </xf>
    <xf numFmtId="2" fontId="16" fillId="0" borderId="165" xfId="59" applyNumberFormat="1" applyFont="1" applyBorder="1" applyAlignment="1" applyProtection="1">
      <alignment horizontal="justify" vertical="justify"/>
      <protection/>
    </xf>
    <xf numFmtId="0" fontId="77" fillId="33" borderId="0" xfId="0" applyFont="1" applyFill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2" fontId="16" fillId="0" borderId="143" xfId="0" applyNumberFormat="1" applyFont="1" applyBorder="1" applyAlignment="1" applyProtection="1">
      <alignment horizontal="justify" vertical="center"/>
      <protection/>
    </xf>
    <xf numFmtId="2" fontId="16" fillId="0" borderId="144" xfId="0" applyNumberFormat="1" applyFont="1" applyBorder="1" applyAlignment="1" applyProtection="1">
      <alignment horizontal="justify" vertical="center"/>
      <protection/>
    </xf>
    <xf numFmtId="44" fontId="90" fillId="0" borderId="74" xfId="44" applyFont="1" applyBorder="1" applyAlignment="1" applyProtection="1">
      <alignment horizontal="center" vertical="center" wrapText="1"/>
      <protection/>
    </xf>
    <xf numFmtId="44" fontId="90" fillId="0" borderId="89" xfId="44" applyFont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2" fontId="16" fillId="0" borderId="166" xfId="0" applyNumberFormat="1" applyFont="1" applyBorder="1" applyAlignment="1" applyProtection="1">
      <alignment horizontal="center" vertical="center"/>
      <protection/>
    </xf>
    <xf numFmtId="2" fontId="16" fillId="0" borderId="167" xfId="0" applyNumberFormat="1" applyFont="1" applyBorder="1" applyAlignment="1" applyProtection="1">
      <alignment horizontal="center" vertical="center"/>
      <protection/>
    </xf>
    <xf numFmtId="2" fontId="16" fillId="0" borderId="168" xfId="0" applyNumberFormat="1" applyFont="1" applyBorder="1" applyAlignment="1" applyProtection="1">
      <alignment horizontal="center" vertical="center"/>
      <protection/>
    </xf>
    <xf numFmtId="2" fontId="16" fillId="0" borderId="153" xfId="0" applyNumberFormat="1" applyFont="1" applyBorder="1" applyAlignment="1" applyProtection="1">
      <alignment horizontal="center" vertical="center"/>
      <protection/>
    </xf>
    <xf numFmtId="3" fontId="19" fillId="0" borderId="147" xfId="0" applyNumberFormat="1" applyFont="1" applyFill="1" applyBorder="1" applyAlignment="1" applyProtection="1">
      <alignment horizontal="center" vertical="center"/>
      <protection/>
    </xf>
    <xf numFmtId="3" fontId="19" fillId="0" borderId="169" xfId="0" applyNumberFormat="1" applyFont="1" applyFill="1" applyBorder="1" applyAlignment="1" applyProtection="1">
      <alignment horizontal="center" vertical="center"/>
      <protection/>
    </xf>
    <xf numFmtId="2" fontId="16" fillId="0" borderId="170" xfId="0" applyNumberFormat="1" applyFont="1" applyFill="1" applyBorder="1" applyAlignment="1" applyProtection="1">
      <alignment horizontal="left" vertical="justify" wrapText="1"/>
      <protection/>
    </xf>
    <xf numFmtId="2" fontId="16" fillId="0" borderId="49" xfId="0" applyNumberFormat="1" applyFont="1" applyFill="1" applyBorder="1" applyAlignment="1" applyProtection="1">
      <alignment horizontal="left" vertical="justify" wrapText="1"/>
      <protection/>
    </xf>
    <xf numFmtId="2" fontId="16" fillId="0" borderId="83" xfId="0" applyNumberFormat="1" applyFont="1" applyFill="1" applyBorder="1" applyAlignment="1" applyProtection="1">
      <alignment horizontal="left" vertical="justify" wrapText="1"/>
      <protection/>
    </xf>
    <xf numFmtId="2" fontId="16" fillId="0" borderId="171" xfId="0" applyNumberFormat="1" applyFont="1" applyFill="1" applyBorder="1" applyAlignment="1" applyProtection="1">
      <alignment horizontal="left" vertical="justify" wrapText="1"/>
      <protection/>
    </xf>
    <xf numFmtId="2" fontId="16" fillId="0" borderId="50" xfId="0" applyNumberFormat="1" applyFont="1" applyFill="1" applyBorder="1" applyAlignment="1" applyProtection="1">
      <alignment horizontal="left" vertical="justify" wrapText="1"/>
      <protection/>
    </xf>
    <xf numFmtId="2" fontId="16" fillId="0" borderId="85" xfId="0" applyNumberFormat="1" applyFont="1" applyFill="1" applyBorder="1" applyAlignment="1" applyProtection="1">
      <alignment horizontal="left" vertical="justify" wrapText="1"/>
      <protection/>
    </xf>
    <xf numFmtId="0" fontId="78" fillId="0" borderId="143" xfId="59" applyNumberFormat="1" applyFont="1" applyBorder="1" applyAlignment="1" applyProtection="1">
      <alignment horizontal="center" vertical="center" wrapText="1"/>
      <protection/>
    </xf>
    <xf numFmtId="0" fontId="78" fillId="0" borderId="144" xfId="59" applyNumberFormat="1" applyFont="1" applyBorder="1" applyAlignment="1" applyProtection="1">
      <alignment horizontal="center" vertical="center" wrapText="1"/>
      <protection/>
    </xf>
    <xf numFmtId="0" fontId="81" fillId="0" borderId="164" xfId="59" applyNumberFormat="1" applyFont="1" applyBorder="1" applyAlignment="1" applyProtection="1">
      <alignment horizontal="center" vertical="center" wrapText="1"/>
      <protection/>
    </xf>
    <xf numFmtId="0" fontId="81" fillId="0" borderId="165" xfId="59" applyNumberFormat="1" applyFont="1" applyBorder="1" applyAlignment="1" applyProtection="1">
      <alignment horizontal="center" vertical="center" wrapText="1"/>
      <protection/>
    </xf>
    <xf numFmtId="0" fontId="78" fillId="0" borderId="137" xfId="0" applyFont="1" applyBorder="1" applyAlignment="1" applyProtection="1">
      <alignment horizontal="center" vertical="center" wrapText="1"/>
      <protection/>
    </xf>
    <xf numFmtId="0" fontId="78" fillId="0" borderId="94" xfId="0" applyFont="1" applyBorder="1" applyAlignment="1" applyProtection="1">
      <alignment horizontal="center" vertical="center" wrapText="1"/>
      <protection/>
    </xf>
    <xf numFmtId="1" fontId="78" fillId="0" borderId="137" xfId="0" applyNumberFormat="1" applyFont="1" applyFill="1" applyBorder="1" applyAlignment="1" applyProtection="1">
      <alignment horizontal="center" vertical="center"/>
      <protection/>
    </xf>
    <xf numFmtId="1" fontId="78" fillId="0" borderId="67" xfId="0" applyNumberFormat="1" applyFont="1" applyFill="1" applyBorder="1" applyAlignment="1" applyProtection="1">
      <alignment horizontal="center" vertical="center"/>
      <protection/>
    </xf>
    <xf numFmtId="1" fontId="78" fillId="0" borderId="94" xfId="0" applyNumberFormat="1" applyFont="1" applyFill="1" applyBorder="1" applyAlignment="1" applyProtection="1">
      <alignment horizontal="center" vertical="center"/>
      <protection/>
    </xf>
    <xf numFmtId="0" fontId="78" fillId="0" borderId="141" xfId="0" applyFont="1" applyBorder="1" applyAlignment="1" applyProtection="1">
      <alignment horizontal="center" vertical="center" wrapText="1"/>
      <protection/>
    </xf>
    <xf numFmtId="0" fontId="78" fillId="0" borderId="142" xfId="0" applyFont="1" applyBorder="1" applyAlignment="1" applyProtection="1">
      <alignment horizontal="center" vertical="center" wrapText="1"/>
      <protection/>
    </xf>
    <xf numFmtId="0" fontId="78" fillId="0" borderId="145" xfId="0" applyNumberFormat="1" applyFont="1" applyBorder="1" applyAlignment="1" applyProtection="1">
      <alignment horizontal="center" vertical="center" wrapText="1"/>
      <protection/>
    </xf>
    <xf numFmtId="0" fontId="78" fillId="0" borderId="146" xfId="0" applyNumberFormat="1" applyFont="1" applyBorder="1" applyAlignment="1" applyProtection="1">
      <alignment horizontal="center" vertical="center" wrapText="1"/>
      <protection/>
    </xf>
    <xf numFmtId="0" fontId="78" fillId="0" borderId="0" xfId="0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0" xfId="65"/>
    <cellStyle name="S1" xfId="66"/>
    <cellStyle name="S2" xfId="67"/>
    <cellStyle name="S3" xfId="68"/>
    <cellStyle name="S4" xfId="69"/>
    <cellStyle name="Standard_A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590550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FILES/InfoKod/IC-T-G%20Distribucija%202013_Naziv%20ES_dd%20mm%20g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Users\dejana.milovanovic\AppData\Local\Microsoft\Windows\Temporary%20Internet%20Files\Content.Outlook\ZYF0PK38\za%20slanje2-IC-T-G%20Transport%2016_2011_Naziv%20ES_sestomesecno_d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ko\gas\Users\dejana.milovanovic\AppData\Local\Microsoft\Windows\Temporary%20Internet%20Files\Content.Outlook\ZYF0PK38\za%20slanje2-IC-T-G%20Transport%2016_2011_Naziv%20ES_sestomesecno_d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Users\dejana.milovanovic\Documents\2014\2014%20tabele\2014%2010%2015%20tabela%20redovno%20izvestavanje\IC-T-G%20Distribucija%2016_polugodisnje_2013_Gas%20Becej_14%2003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TE za regulatorni period t"/>
      <sheetName val="2. Ostvarenje 2012 "/>
      <sheetName val="3. Ostvarenje 2011"/>
      <sheetName val="4. Ostvarenje 2010"/>
      <sheetName val="5. Nova Met 2012"/>
      <sheetName val="6. Plan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Коlicine "/>
      <sheetName val="2. Kapacitet "/>
      <sheetName val="3. Investije u gasovod"/>
      <sheetName val="4. Investije u meri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Коlicine "/>
      <sheetName val="2. Kapacitet "/>
      <sheetName val="3. Investije u gasovod"/>
      <sheetName val="4. Investije u meri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Količine  2013"/>
      <sheetName val="2. Кapacitet i mesta isporuke"/>
      <sheetName val="3. Investicije u mrezu"/>
      <sheetName val="4. Investicije u MU"/>
      <sheetName val="5. Nova Met 2013"/>
      <sheetName val="6. Potrosnja domacinstаva"/>
      <sheetName val="7. TO i TE-TO"/>
      <sheetName val="8. Isporuka dr. ODS"/>
      <sheetName val="9. Isporuka kr.kup."/>
      <sheetName val="10. IspIstoPrLic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8"/>
  <sheetViews>
    <sheetView showGridLines="0" tabSelected="1" zoomScale="90" zoomScaleNormal="90" zoomScaleSheetLayoutView="85" zoomScalePageLayoutView="0" workbookViewId="0" topLeftCell="A1">
      <selection activeCell="E17" sqref="E17"/>
    </sheetView>
  </sheetViews>
  <sheetFormatPr defaultColWidth="9.140625" defaultRowHeight="15" customHeight="1"/>
  <cols>
    <col min="1" max="1" width="3.7109375" style="24" customWidth="1"/>
    <col min="2" max="2" width="5.28125" style="24" customWidth="1"/>
    <col min="3" max="3" width="10.7109375" style="24" customWidth="1"/>
    <col min="4" max="4" width="19.28125" style="24" customWidth="1"/>
    <col min="5" max="5" width="53.57421875" style="24" customWidth="1"/>
    <col min="6" max="11" width="9.140625" style="24" customWidth="1"/>
    <col min="12" max="12" width="13.8515625" style="24" customWidth="1"/>
    <col min="13" max="16384" width="9.140625" style="24" customWidth="1"/>
  </cols>
  <sheetData>
    <row r="1" s="23" customFormat="1" ht="15" customHeight="1">
      <c r="AO1" s="23" t="s">
        <v>1</v>
      </c>
    </row>
    <row r="2" s="23" customFormat="1" ht="15" customHeight="1">
      <c r="AO2" s="23" t="s">
        <v>2</v>
      </c>
    </row>
    <row r="3" s="23" customFormat="1" ht="15" customHeight="1">
      <c r="AO3" s="23" t="s">
        <v>3</v>
      </c>
    </row>
    <row r="4" s="23" customFormat="1" ht="15" customHeight="1">
      <c r="AO4" s="23">
        <v>3</v>
      </c>
    </row>
    <row r="5" spans="2:3" s="23" customFormat="1" ht="15" customHeight="1">
      <c r="B5" s="26"/>
      <c r="C5" s="26"/>
    </row>
    <row r="6" s="23" customFormat="1" ht="15" customHeight="1"/>
    <row r="7" s="23" customFormat="1" ht="15" customHeight="1"/>
    <row r="8" s="23" customFormat="1" ht="15" customHeight="1"/>
    <row r="9" spans="5:11" s="23" customFormat="1" ht="15" customHeight="1">
      <c r="E9" s="1051" t="s">
        <v>74</v>
      </c>
      <c r="F9" s="1051"/>
      <c r="G9" s="1051"/>
      <c r="H9" s="1051"/>
      <c r="I9" s="1051"/>
      <c r="J9" s="1051"/>
      <c r="K9" s="1051"/>
    </row>
    <row r="10" spans="2:14" s="23" customFormat="1" ht="15" customHeight="1">
      <c r="B10" s="23" t="s">
        <v>4</v>
      </c>
      <c r="C10" s="24"/>
      <c r="E10" s="27" t="s">
        <v>75</v>
      </c>
      <c r="I10" s="36" t="s">
        <v>70</v>
      </c>
      <c r="J10" s="36" t="s">
        <v>258</v>
      </c>
      <c r="K10" s="36"/>
      <c r="L10" s="36"/>
      <c r="M10" s="335"/>
      <c r="N10" s="335"/>
    </row>
    <row r="11" spans="10:13" s="23" customFormat="1" ht="15" customHeight="1">
      <c r="J11" s="334"/>
      <c r="K11" s="334"/>
      <c r="L11" s="334"/>
      <c r="M11" s="334"/>
    </row>
    <row r="12" spans="10:13" s="23" customFormat="1" ht="15" customHeight="1">
      <c r="J12" s="334"/>
      <c r="K12" s="334"/>
      <c r="L12" s="334"/>
      <c r="M12" s="334"/>
    </row>
    <row r="13" spans="2:8" s="23" customFormat="1" ht="15" customHeight="1">
      <c r="B13" s="28" t="s">
        <v>76</v>
      </c>
      <c r="E13" s="29"/>
      <c r="F13" s="30"/>
      <c r="G13" s="30"/>
      <c r="H13" s="30"/>
    </row>
    <row r="14" spans="2:8" s="23" customFormat="1" ht="15" customHeight="1">
      <c r="B14" s="23" t="s">
        <v>5</v>
      </c>
      <c r="E14" s="29"/>
      <c r="F14" s="31"/>
      <c r="G14" s="31"/>
      <c r="H14" s="31"/>
    </row>
    <row r="15" spans="2:8" s="23" customFormat="1" ht="15" customHeight="1">
      <c r="B15" s="23" t="s">
        <v>6</v>
      </c>
      <c r="E15" s="29"/>
      <c r="F15" s="31"/>
      <c r="G15" s="31"/>
      <c r="H15" s="31"/>
    </row>
    <row r="16" spans="5:8" s="23" customFormat="1" ht="9" customHeight="1">
      <c r="E16" s="32"/>
      <c r="F16" s="32"/>
      <c r="G16" s="32"/>
      <c r="H16" s="32"/>
    </row>
    <row r="17" spans="2:8" s="28" customFormat="1" ht="15" customHeight="1">
      <c r="B17" s="28" t="s">
        <v>193</v>
      </c>
      <c r="E17" s="474">
        <v>2023</v>
      </c>
      <c r="F17" s="33"/>
      <c r="G17" s="33"/>
      <c r="H17" s="33"/>
    </row>
    <row r="18" spans="5:8" s="23" customFormat="1" ht="9" customHeight="1">
      <c r="E18" s="32"/>
      <c r="F18" s="32"/>
      <c r="G18" s="32"/>
      <c r="H18" s="32"/>
    </row>
    <row r="19" spans="2:8" s="23" customFormat="1" ht="15" customHeight="1">
      <c r="B19" s="23" t="s">
        <v>7</v>
      </c>
      <c r="E19" s="29"/>
      <c r="F19" s="31"/>
      <c r="G19" s="31"/>
      <c r="H19" s="31"/>
    </row>
    <row r="20" spans="5:8" s="23" customFormat="1" ht="9" customHeight="1">
      <c r="E20" s="32"/>
      <c r="F20" s="32"/>
      <c r="G20" s="32"/>
      <c r="H20" s="32"/>
    </row>
    <row r="21" spans="2:8" s="23" customFormat="1" ht="15" customHeight="1">
      <c r="B21" s="23" t="s">
        <v>8</v>
      </c>
      <c r="D21" s="23" t="s">
        <v>9</v>
      </c>
      <c r="E21" s="29"/>
      <c r="F21" s="31"/>
      <c r="G21" s="31"/>
      <c r="H21" s="31"/>
    </row>
    <row r="22" spans="5:8" s="23" customFormat="1" ht="9" customHeight="1">
      <c r="E22" s="32"/>
      <c r="F22" s="32"/>
      <c r="G22" s="32"/>
      <c r="H22" s="32"/>
    </row>
    <row r="23" spans="4:8" s="23" customFormat="1" ht="15" customHeight="1">
      <c r="D23" s="23" t="s">
        <v>10</v>
      </c>
      <c r="E23" s="29"/>
      <c r="F23" s="31"/>
      <c r="G23" s="31"/>
      <c r="H23" s="31"/>
    </row>
    <row r="24" spans="5:8" s="23" customFormat="1" ht="9.75" customHeight="1">
      <c r="E24" s="32"/>
      <c r="F24" s="32"/>
      <c r="G24" s="32"/>
      <c r="H24" s="32"/>
    </row>
    <row r="25" spans="4:8" s="23" customFormat="1" ht="15" customHeight="1">
      <c r="D25" s="23" t="s">
        <v>11</v>
      </c>
      <c r="E25" s="876"/>
      <c r="F25" s="31"/>
      <c r="G25" s="31"/>
      <c r="H25" s="31"/>
    </row>
    <row r="26" spans="5:8" s="23" customFormat="1" ht="7.5" customHeight="1">
      <c r="E26" s="32"/>
      <c r="F26" s="32"/>
      <c r="G26" s="32"/>
      <c r="H26" s="32"/>
    </row>
    <row r="27" spans="2:8" s="23" customFormat="1" ht="15" customHeight="1">
      <c r="B27" s="23" t="s">
        <v>12</v>
      </c>
      <c r="E27" s="29"/>
      <c r="F27" s="31"/>
      <c r="G27" s="31"/>
      <c r="H27" s="31"/>
    </row>
    <row r="28" spans="5:8" s="23" customFormat="1" ht="15" customHeight="1">
      <c r="E28" s="31"/>
      <c r="F28" s="31"/>
      <c r="G28" s="31"/>
      <c r="H28" s="31"/>
    </row>
    <row r="29" spans="2:8" s="19" customFormat="1" ht="15" customHeight="1">
      <c r="B29" s="34" t="s">
        <v>13</v>
      </c>
      <c r="F29" s="25"/>
      <c r="G29" s="25"/>
      <c r="H29" s="25"/>
    </row>
    <row r="30" spans="1:12" s="19" customFormat="1" ht="15" customHeight="1">
      <c r="A30" s="21" t="s">
        <v>55</v>
      </c>
      <c r="B30" s="92" t="s">
        <v>56</v>
      </c>
      <c r="C30" s="93"/>
      <c r="D30" s="93"/>
      <c r="E30" s="93"/>
      <c r="F30" s="94"/>
      <c r="G30" s="94"/>
      <c r="H30" s="94"/>
      <c r="I30" s="94"/>
      <c r="J30" s="94"/>
      <c r="K30" s="94"/>
      <c r="L30" s="94"/>
    </row>
    <row r="31" spans="1:5" s="19" customFormat="1" ht="15" customHeight="1">
      <c r="A31" s="922" t="s">
        <v>57</v>
      </c>
      <c r="B31" s="20" t="s">
        <v>283</v>
      </c>
      <c r="C31" s="920"/>
      <c r="D31" s="921"/>
      <c r="E31" s="919"/>
    </row>
    <row r="32" spans="1:10" s="19" customFormat="1" ht="15" customHeight="1">
      <c r="A32" s="21" t="s">
        <v>244</v>
      </c>
      <c r="B32" s="20" t="s">
        <v>243</v>
      </c>
      <c r="C32" s="20"/>
      <c r="D32" s="20"/>
      <c r="E32" s="20"/>
      <c r="F32" s="20"/>
      <c r="G32" s="20"/>
      <c r="H32" s="20"/>
      <c r="I32" s="20"/>
      <c r="J32" s="20"/>
    </row>
    <row r="33" spans="1:10" s="19" customFormat="1" ht="15" customHeight="1">
      <c r="A33" s="21"/>
      <c r="B33" s="20"/>
      <c r="C33" s="20" t="str">
        <f>'3. Investicije u mrezu'!E6</f>
        <v>Табела ГТ-Д-3.1 Промена дужине дистрибутивне мреже у току 2023. године</v>
      </c>
      <c r="D33" s="20"/>
      <c r="E33" s="20"/>
      <c r="F33" s="20"/>
      <c r="G33" s="20"/>
      <c r="H33" s="20"/>
      <c r="I33" s="20"/>
      <c r="J33" s="20"/>
    </row>
    <row r="34" spans="1:10" s="19" customFormat="1" ht="15" customHeight="1">
      <c r="A34" s="21"/>
      <c r="B34" s="20"/>
      <c r="C34" s="20" t="e">
        <f>#REF!</f>
        <v>#REF!</v>
      </c>
      <c r="D34" s="20"/>
      <c r="E34" s="20"/>
      <c r="F34" s="20"/>
      <c r="G34" s="20"/>
      <c r="H34" s="20"/>
      <c r="I34" s="20"/>
      <c r="J34" s="20"/>
    </row>
    <row r="35" spans="1:10" s="19" customFormat="1" ht="15" customHeight="1">
      <c r="A35" s="21"/>
      <c r="B35" s="800"/>
      <c r="C35" s="801" t="str">
        <f>"Табела ГT-Д-5.1 Месечне потрошње домаћинстава по групама формираним на основу остварене годишње потрошње појединачних домаћинстава у "&amp;E17&amp;". год."</f>
        <v>Табела ГT-Д-5.1 Месечне потрошње домаћинстава по групама формираним на основу остварене годишње потрошње појединачних домаћинстава у 2023. год.</v>
      </c>
      <c r="D35" s="800"/>
      <c r="E35" s="800"/>
      <c r="F35" s="800"/>
      <c r="G35" s="800"/>
      <c r="H35" s="800"/>
      <c r="I35" s="20"/>
      <c r="J35" s="20"/>
    </row>
    <row r="36" spans="2:14" s="3" customFormat="1" ht="23.25" customHeight="1">
      <c r="B36" s="19" t="s">
        <v>25</v>
      </c>
      <c r="C36" s="19"/>
      <c r="D36" s="19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5" s="19" customFormat="1" ht="15" customHeight="1">
      <c r="B37" s="19" t="s">
        <v>26</v>
      </c>
      <c r="C37" s="21" t="s">
        <v>27</v>
      </c>
      <c r="E37" s="19" t="s">
        <v>149</v>
      </c>
    </row>
    <row r="38" spans="1:4" s="19" customFormat="1" ht="15" customHeight="1">
      <c r="A38" s="18"/>
      <c r="B38" s="1052" t="s">
        <v>276</v>
      </c>
      <c r="C38" s="1052"/>
      <c r="D38" s="1052"/>
    </row>
    <row r="39" s="19" customFormat="1" ht="15" customHeight="1">
      <c r="B39" s="19" t="s">
        <v>63</v>
      </c>
    </row>
    <row r="40" s="19" customFormat="1" ht="15" customHeight="1">
      <c r="B40" s="19" t="s">
        <v>170</v>
      </c>
    </row>
    <row r="41" spans="2:3" s="19" customFormat="1" ht="15" customHeight="1">
      <c r="B41" s="19" t="s">
        <v>28</v>
      </c>
      <c r="C41" s="19" t="s">
        <v>29</v>
      </c>
    </row>
    <row r="42" spans="2:9" s="19" customFormat="1" ht="15" customHeight="1">
      <c r="B42" s="16" t="s">
        <v>259</v>
      </c>
      <c r="C42" s="19" t="s">
        <v>72</v>
      </c>
      <c r="F42" s="22"/>
      <c r="G42" s="22"/>
      <c r="H42" s="22"/>
      <c r="I42" s="22"/>
    </row>
    <row r="43" spans="2:7" s="19" customFormat="1" ht="21" customHeight="1">
      <c r="B43" s="20" t="s">
        <v>73</v>
      </c>
      <c r="D43" s="35"/>
      <c r="E43" s="35"/>
      <c r="F43" s="35"/>
      <c r="G43" s="35"/>
    </row>
    <row r="44" spans="2:15" s="17" customFormat="1" ht="13.5" customHeight="1">
      <c r="B44" s="1050" t="s">
        <v>261</v>
      </c>
      <c r="C44" s="1050"/>
      <c r="D44" s="1050"/>
      <c r="E44" s="1050"/>
      <c r="F44" s="1050"/>
      <c r="G44" s="1050"/>
      <c r="H44" s="1050"/>
      <c r="I44" s="1050"/>
      <c r="J44" s="1050"/>
      <c r="K44" s="1050"/>
      <c r="L44" s="1050"/>
      <c r="M44" s="1050"/>
      <c r="N44" s="1050"/>
      <c r="O44" s="1050"/>
    </row>
    <row r="45" s="19" customFormat="1" ht="15" customHeight="1"/>
    <row r="46" spans="1:10" s="19" customFormat="1" ht="15" customHeight="1">
      <c r="A46" s="21"/>
      <c r="B46" s="20"/>
      <c r="C46" s="20"/>
      <c r="D46" s="20"/>
      <c r="E46" s="20"/>
      <c r="F46" s="20"/>
      <c r="G46" s="20"/>
      <c r="H46" s="20"/>
      <c r="I46" s="20"/>
      <c r="J46" s="20"/>
    </row>
    <row r="47" spans="1:10" s="19" customFormat="1" ht="15" customHeight="1">
      <c r="A47" s="21"/>
      <c r="B47" s="20"/>
      <c r="C47" s="20"/>
      <c r="D47" s="20"/>
      <c r="E47" s="20"/>
      <c r="F47" s="20"/>
      <c r="G47" s="20"/>
      <c r="H47" s="20"/>
      <c r="I47" s="20"/>
      <c r="J47" s="20"/>
    </row>
    <row r="48" spans="1:10" s="19" customFormat="1" ht="15" customHeight="1">
      <c r="A48" s="21"/>
      <c r="B48" s="20"/>
      <c r="C48" s="20"/>
      <c r="D48" s="20"/>
      <c r="E48" s="20"/>
      <c r="F48" s="20"/>
      <c r="G48" s="20"/>
      <c r="H48" s="20"/>
      <c r="I48" s="20"/>
      <c r="J48" s="20"/>
    </row>
    <row r="49" s="19" customFormat="1" ht="15" customHeight="1"/>
    <row r="50" s="19" customFormat="1" ht="15" customHeight="1"/>
    <row r="51" s="19" customFormat="1" ht="15" customHeight="1"/>
    <row r="52" s="19" customFormat="1" ht="15" customHeight="1"/>
    <row r="53" s="19" customFormat="1" ht="15" customHeight="1"/>
    <row r="54" s="19" customFormat="1" ht="15" customHeight="1"/>
    <row r="55" s="19" customFormat="1" ht="15" customHeight="1"/>
    <row r="56" s="19" customFormat="1" ht="15" customHeight="1"/>
    <row r="57" s="19" customFormat="1" ht="15" customHeight="1"/>
    <row r="58" s="19" customFormat="1" ht="15" customHeight="1"/>
    <row r="59" s="19" customFormat="1" ht="15" customHeight="1"/>
    <row r="60" s="19" customFormat="1" ht="15" customHeight="1"/>
    <row r="61" s="19" customFormat="1" ht="15" customHeight="1"/>
    <row r="62" s="19" customFormat="1" ht="15" customHeight="1"/>
    <row r="63" s="19" customFormat="1" ht="15" customHeight="1"/>
    <row r="64" s="19" customFormat="1" ht="15" customHeight="1"/>
    <row r="65" s="19" customFormat="1" ht="15" customHeight="1"/>
    <row r="66" s="19" customFormat="1" ht="15" customHeight="1"/>
    <row r="67" s="19" customFormat="1" ht="15" customHeight="1"/>
    <row r="68" s="19" customFormat="1" ht="15" customHeight="1"/>
    <row r="69" s="19" customFormat="1" ht="15" customHeight="1"/>
    <row r="70" s="19" customFormat="1" ht="15" customHeight="1"/>
    <row r="71" s="19" customFormat="1" ht="15" customHeight="1"/>
    <row r="72" s="19" customFormat="1" ht="15" customHeight="1"/>
    <row r="73" s="19" customFormat="1" ht="15" customHeight="1"/>
    <row r="74" s="19" customFormat="1" ht="15" customHeight="1"/>
    <row r="75" s="19" customFormat="1" ht="15" customHeight="1"/>
    <row r="76" s="19" customFormat="1" ht="15" customHeight="1"/>
    <row r="77" s="19" customFormat="1" ht="15" customHeight="1"/>
    <row r="78" s="19" customFormat="1" ht="15" customHeight="1"/>
    <row r="79" s="19" customFormat="1" ht="15" customHeight="1"/>
    <row r="80" s="19" customFormat="1" ht="15" customHeight="1"/>
    <row r="81" s="19" customFormat="1" ht="15" customHeight="1"/>
    <row r="82" s="19" customFormat="1" ht="15" customHeight="1"/>
    <row r="83" s="19" customFormat="1" ht="15" customHeight="1"/>
    <row r="84" s="19" customFormat="1" ht="15" customHeight="1"/>
    <row r="85" s="19" customFormat="1" ht="15" customHeight="1"/>
    <row r="86" s="19" customFormat="1" ht="15" customHeight="1"/>
    <row r="87" s="19" customFormat="1" ht="15" customHeight="1"/>
    <row r="88" s="19" customFormat="1" ht="15" customHeight="1"/>
    <row r="89" s="19" customFormat="1" ht="15" customHeight="1"/>
    <row r="90" s="19" customFormat="1" ht="15" customHeight="1"/>
    <row r="91" s="19" customFormat="1" ht="15" customHeight="1"/>
    <row r="92" s="19" customFormat="1" ht="15" customHeight="1"/>
    <row r="93" s="19" customFormat="1" ht="15" customHeight="1"/>
    <row r="94" s="19" customFormat="1" ht="15" customHeight="1"/>
    <row r="95" s="19" customFormat="1" ht="15" customHeight="1"/>
    <row r="96" s="19" customFormat="1" ht="15" customHeight="1"/>
    <row r="97" s="19" customFormat="1" ht="15" customHeight="1"/>
    <row r="98" s="19" customFormat="1" ht="15" customHeight="1"/>
    <row r="99" s="19" customFormat="1" ht="15" customHeight="1"/>
    <row r="100" s="19" customFormat="1" ht="15" customHeight="1"/>
    <row r="101" s="19" customFormat="1" ht="15" customHeight="1"/>
    <row r="102" s="19" customFormat="1" ht="15" customHeight="1"/>
    <row r="103" s="19" customFormat="1" ht="15" customHeight="1"/>
    <row r="104" s="19" customFormat="1" ht="15" customHeight="1"/>
    <row r="105" s="19" customFormat="1" ht="15" customHeight="1"/>
    <row r="106" s="19" customFormat="1" ht="15" customHeight="1"/>
    <row r="107" s="19" customFormat="1" ht="15" customHeight="1"/>
    <row r="108" s="19" customFormat="1" ht="15" customHeight="1"/>
    <row r="109" s="19" customFormat="1" ht="15" customHeight="1"/>
    <row r="110" s="19" customFormat="1" ht="15" customHeight="1"/>
    <row r="111" s="19" customFormat="1" ht="15" customHeight="1"/>
    <row r="112" s="19" customFormat="1" ht="15" customHeight="1"/>
    <row r="113" s="19" customFormat="1" ht="15" customHeight="1"/>
    <row r="114" s="19" customFormat="1" ht="15" customHeight="1"/>
    <row r="115" s="19" customFormat="1" ht="15" customHeight="1"/>
    <row r="116" s="19" customFormat="1" ht="15" customHeight="1"/>
    <row r="117" s="19" customFormat="1" ht="15" customHeight="1"/>
    <row r="118" s="19" customFormat="1" ht="15" customHeight="1"/>
    <row r="119" s="19" customFormat="1" ht="15" customHeight="1"/>
    <row r="120" s="19" customFormat="1" ht="15" customHeight="1"/>
    <row r="121" s="19" customFormat="1" ht="15" customHeight="1"/>
    <row r="122" s="19" customFormat="1" ht="15" customHeight="1"/>
    <row r="123" s="19" customFormat="1" ht="15" customHeight="1"/>
    <row r="124" s="19" customFormat="1" ht="15" customHeight="1"/>
    <row r="125" s="19" customFormat="1" ht="15" customHeight="1"/>
    <row r="126" s="19" customFormat="1" ht="15" customHeight="1"/>
    <row r="127" s="19" customFormat="1" ht="15" customHeight="1"/>
    <row r="128" s="19" customFormat="1" ht="15" customHeight="1"/>
    <row r="129" s="19" customFormat="1" ht="15" customHeight="1"/>
    <row r="130" s="19" customFormat="1" ht="15" customHeight="1"/>
    <row r="131" s="19" customFormat="1" ht="15" customHeight="1"/>
    <row r="132" s="19" customFormat="1" ht="15" customHeight="1"/>
    <row r="133" s="19" customFormat="1" ht="15" customHeight="1"/>
    <row r="134" s="19" customFormat="1" ht="15" customHeight="1"/>
    <row r="135" s="19" customFormat="1" ht="15" customHeight="1"/>
    <row r="136" s="19" customFormat="1" ht="15" customHeight="1"/>
    <row r="137" s="19" customFormat="1" ht="15" customHeight="1"/>
    <row r="138" s="19" customFormat="1" ht="15" customHeight="1"/>
    <row r="139" s="19" customFormat="1" ht="15" customHeight="1"/>
    <row r="140" s="19" customFormat="1" ht="15" customHeight="1"/>
    <row r="141" s="19" customFormat="1" ht="15" customHeight="1"/>
    <row r="142" s="19" customFormat="1" ht="15" customHeight="1"/>
    <row r="143" s="19" customFormat="1" ht="15" customHeight="1"/>
    <row r="144" s="19" customFormat="1" ht="15" customHeight="1"/>
    <row r="145" s="19" customFormat="1" ht="15" customHeight="1"/>
    <row r="146" s="19" customFormat="1" ht="15" customHeight="1"/>
    <row r="147" s="19" customFormat="1" ht="15" customHeight="1"/>
    <row r="148" s="19" customFormat="1" ht="15" customHeight="1"/>
    <row r="149" s="19" customFormat="1" ht="15" customHeight="1"/>
    <row r="150" s="19" customFormat="1" ht="15" customHeight="1"/>
    <row r="151" s="19" customFormat="1" ht="15" customHeight="1"/>
    <row r="152" s="19" customFormat="1" ht="15" customHeight="1"/>
    <row r="153" s="19" customFormat="1" ht="15" customHeight="1"/>
    <row r="154" s="19" customFormat="1" ht="15" customHeight="1"/>
    <row r="155" s="19" customFormat="1" ht="15" customHeight="1"/>
    <row r="156" s="19" customFormat="1" ht="15" customHeight="1"/>
    <row r="157" s="19" customFormat="1" ht="15" customHeight="1"/>
    <row r="158" s="19" customFormat="1" ht="15" customHeight="1"/>
    <row r="159" s="19" customFormat="1" ht="15" customHeight="1"/>
    <row r="160" s="19" customFormat="1" ht="15" customHeight="1"/>
    <row r="161" s="19" customFormat="1" ht="15" customHeight="1"/>
    <row r="162" s="19" customFormat="1" ht="15" customHeight="1"/>
    <row r="163" s="19" customFormat="1" ht="15" customHeight="1"/>
    <row r="164" s="19" customFormat="1" ht="15" customHeight="1"/>
    <row r="165" s="19" customFormat="1" ht="15" customHeight="1"/>
    <row r="166" s="19" customFormat="1" ht="15" customHeight="1"/>
    <row r="167" s="19" customFormat="1" ht="15" customHeight="1"/>
    <row r="168" s="19" customFormat="1" ht="15" customHeight="1"/>
    <row r="169" s="19" customFormat="1" ht="15" customHeight="1"/>
    <row r="170" s="19" customFormat="1" ht="15" customHeight="1"/>
    <row r="171" s="19" customFormat="1" ht="15" customHeight="1"/>
    <row r="172" s="19" customFormat="1" ht="15" customHeight="1"/>
    <row r="173" s="19" customFormat="1" ht="15" customHeight="1"/>
    <row r="174" s="19" customFormat="1" ht="15" customHeight="1"/>
    <row r="175" s="19" customFormat="1" ht="15" customHeight="1"/>
    <row r="176" s="19" customFormat="1" ht="15" customHeight="1"/>
    <row r="177" s="19" customFormat="1" ht="15" customHeight="1"/>
    <row r="178" s="19" customFormat="1" ht="15" customHeight="1"/>
    <row r="179" s="19" customFormat="1" ht="15" customHeight="1"/>
    <row r="180" s="19" customFormat="1" ht="15" customHeight="1"/>
    <row r="181" s="19" customFormat="1" ht="15" customHeight="1"/>
    <row r="182" s="19" customFormat="1" ht="15" customHeight="1"/>
    <row r="183" s="19" customFormat="1" ht="15" customHeight="1"/>
    <row r="184" s="19" customFormat="1" ht="15" customHeight="1"/>
    <row r="185" s="19" customFormat="1" ht="15" customHeight="1"/>
    <row r="186" s="19" customFormat="1" ht="15" customHeight="1"/>
    <row r="187" s="19" customFormat="1" ht="15" customHeight="1"/>
    <row r="188" s="19" customFormat="1" ht="15" customHeight="1"/>
    <row r="189" s="19" customFormat="1" ht="15" customHeight="1"/>
    <row r="190" s="19" customFormat="1" ht="15" customHeight="1"/>
    <row r="191" s="19" customFormat="1" ht="15" customHeight="1"/>
    <row r="192" s="19" customFormat="1" ht="15" customHeight="1"/>
    <row r="193" s="19" customFormat="1" ht="15" customHeight="1"/>
    <row r="194" s="19" customFormat="1" ht="15" customHeight="1"/>
    <row r="195" s="19" customFormat="1" ht="15" customHeight="1"/>
    <row r="196" s="19" customFormat="1" ht="15" customHeight="1"/>
    <row r="197" s="19" customFormat="1" ht="15" customHeight="1"/>
    <row r="198" s="19" customFormat="1" ht="15" customHeight="1"/>
    <row r="199" s="19" customFormat="1" ht="15" customHeight="1"/>
    <row r="200" s="19" customFormat="1" ht="15" customHeight="1"/>
    <row r="201" s="19" customFormat="1" ht="15" customHeight="1"/>
    <row r="202" s="19" customFormat="1" ht="15" customHeight="1"/>
    <row r="203" s="19" customFormat="1" ht="15" customHeight="1"/>
    <row r="204" s="19" customFormat="1" ht="15" customHeight="1"/>
    <row r="205" s="19" customFormat="1" ht="15" customHeight="1"/>
    <row r="206" s="19" customFormat="1" ht="15" customHeight="1"/>
    <row r="207" s="19" customFormat="1" ht="15" customHeight="1"/>
    <row r="208" s="19" customFormat="1" ht="15" customHeight="1"/>
    <row r="209" s="19" customFormat="1" ht="15" customHeight="1"/>
    <row r="210" s="19" customFormat="1" ht="15" customHeight="1"/>
    <row r="211" s="19" customFormat="1" ht="15" customHeight="1"/>
    <row r="212" s="19" customFormat="1" ht="15" customHeight="1"/>
    <row r="213" s="19" customFormat="1" ht="15" customHeight="1"/>
    <row r="214" s="19" customFormat="1" ht="15" customHeight="1"/>
    <row r="215" s="19" customFormat="1" ht="15" customHeight="1"/>
    <row r="216" s="19" customFormat="1" ht="15" customHeight="1"/>
    <row r="217" s="19" customFormat="1" ht="15" customHeight="1"/>
    <row r="218" s="19" customFormat="1" ht="15" customHeight="1"/>
    <row r="219" s="19" customFormat="1" ht="15" customHeight="1"/>
    <row r="220" s="19" customFormat="1" ht="15" customHeight="1"/>
    <row r="221" s="19" customFormat="1" ht="15" customHeight="1"/>
    <row r="222" s="19" customFormat="1" ht="15" customHeight="1"/>
    <row r="223" s="19" customFormat="1" ht="15" customHeight="1"/>
    <row r="224" s="19" customFormat="1" ht="15" customHeight="1"/>
    <row r="225" s="19" customFormat="1" ht="15" customHeight="1"/>
    <row r="226" s="19" customFormat="1" ht="15" customHeight="1"/>
    <row r="227" s="19" customFormat="1" ht="15" customHeight="1"/>
    <row r="228" s="19" customFormat="1" ht="15" customHeight="1"/>
    <row r="229" s="19" customFormat="1" ht="15" customHeight="1"/>
    <row r="230" s="19" customFormat="1" ht="15" customHeight="1"/>
    <row r="231" s="19" customFormat="1" ht="15" customHeight="1"/>
    <row r="232" s="19" customFormat="1" ht="15" customHeight="1"/>
    <row r="233" s="19" customFormat="1" ht="15" customHeight="1"/>
    <row r="234" s="19" customFormat="1" ht="15" customHeight="1"/>
    <row r="235" s="19" customFormat="1" ht="15" customHeight="1"/>
    <row r="236" s="19" customFormat="1" ht="15" customHeight="1"/>
    <row r="237" s="19" customFormat="1" ht="15" customHeight="1"/>
    <row r="238" s="19" customFormat="1" ht="15" customHeight="1"/>
    <row r="239" s="19" customFormat="1" ht="15" customHeight="1"/>
    <row r="240" s="19" customFormat="1" ht="15" customHeight="1"/>
    <row r="241" s="19" customFormat="1" ht="15" customHeight="1"/>
    <row r="242" s="19" customFormat="1" ht="15" customHeight="1"/>
    <row r="243" s="19" customFormat="1" ht="15" customHeight="1"/>
    <row r="244" s="19" customFormat="1" ht="15" customHeight="1"/>
    <row r="245" s="19" customFormat="1" ht="15" customHeight="1"/>
    <row r="246" s="19" customFormat="1" ht="15" customHeight="1"/>
    <row r="247" s="19" customFormat="1" ht="15" customHeight="1"/>
    <row r="248" s="19" customFormat="1" ht="15" customHeight="1"/>
    <row r="249" s="19" customFormat="1" ht="15" customHeight="1"/>
    <row r="250" s="19" customFormat="1" ht="15" customHeight="1"/>
    <row r="251" s="19" customFormat="1" ht="15" customHeight="1"/>
    <row r="252" s="19" customFormat="1" ht="15" customHeight="1"/>
    <row r="253" s="19" customFormat="1" ht="15" customHeight="1"/>
    <row r="254" s="19" customFormat="1" ht="15" customHeight="1"/>
    <row r="255" s="19" customFormat="1" ht="15" customHeight="1"/>
    <row r="256" s="19" customFormat="1" ht="15" customHeight="1"/>
    <row r="257" s="19" customFormat="1" ht="15" customHeight="1"/>
    <row r="258" s="19" customFormat="1" ht="15" customHeight="1"/>
    <row r="259" s="19" customFormat="1" ht="15" customHeight="1"/>
    <row r="260" s="19" customFormat="1" ht="15" customHeight="1"/>
    <row r="261" s="19" customFormat="1" ht="15" customHeight="1"/>
    <row r="262" s="19" customFormat="1" ht="15" customHeight="1"/>
    <row r="263" s="19" customFormat="1" ht="15" customHeight="1"/>
    <row r="264" s="19" customFormat="1" ht="15" customHeight="1"/>
    <row r="265" s="19" customFormat="1" ht="15" customHeight="1"/>
    <row r="266" s="19" customFormat="1" ht="15" customHeight="1"/>
    <row r="267" s="19" customFormat="1" ht="15" customHeight="1"/>
    <row r="268" s="19" customFormat="1" ht="15" customHeight="1"/>
    <row r="269" s="19" customFormat="1" ht="15" customHeight="1"/>
    <row r="270" s="19" customFormat="1" ht="15" customHeight="1"/>
    <row r="271" s="19" customFormat="1" ht="15" customHeight="1"/>
    <row r="272" s="19" customFormat="1" ht="15" customHeight="1"/>
    <row r="273" s="19" customFormat="1" ht="15" customHeight="1"/>
    <row r="274" s="19" customFormat="1" ht="15" customHeight="1"/>
    <row r="275" s="19" customFormat="1" ht="15" customHeight="1"/>
    <row r="276" s="19" customFormat="1" ht="15" customHeight="1"/>
    <row r="277" s="19" customFormat="1" ht="15" customHeight="1"/>
    <row r="278" s="19" customFormat="1" ht="15" customHeight="1"/>
    <row r="279" s="19" customFormat="1" ht="15" customHeight="1"/>
    <row r="280" s="19" customFormat="1" ht="15" customHeight="1"/>
    <row r="281" s="19" customFormat="1" ht="15" customHeight="1"/>
    <row r="282" s="19" customFormat="1" ht="15" customHeight="1"/>
    <row r="283" s="19" customFormat="1" ht="15" customHeight="1"/>
    <row r="284" s="19" customFormat="1" ht="15" customHeight="1"/>
    <row r="285" s="19" customFormat="1" ht="15" customHeight="1"/>
    <row r="286" s="19" customFormat="1" ht="15" customHeight="1"/>
    <row r="287" s="19" customFormat="1" ht="15" customHeight="1"/>
    <row r="288" s="19" customFormat="1" ht="15" customHeight="1"/>
    <row r="289" s="19" customFormat="1" ht="15" customHeight="1"/>
    <row r="290" s="19" customFormat="1" ht="15" customHeight="1"/>
    <row r="291" s="19" customFormat="1" ht="15" customHeight="1"/>
    <row r="292" s="19" customFormat="1" ht="15" customHeight="1"/>
    <row r="293" s="19" customFormat="1" ht="15" customHeight="1"/>
    <row r="294" s="19" customFormat="1" ht="15" customHeight="1"/>
    <row r="295" s="19" customFormat="1" ht="15" customHeight="1"/>
    <row r="296" s="19" customFormat="1" ht="15" customHeight="1"/>
    <row r="297" s="19" customFormat="1" ht="15" customHeight="1"/>
    <row r="298" s="19" customFormat="1" ht="15" customHeight="1"/>
    <row r="299" s="19" customFormat="1" ht="15" customHeight="1"/>
    <row r="300" s="19" customFormat="1" ht="15" customHeight="1"/>
    <row r="301" s="19" customFormat="1" ht="15" customHeight="1"/>
    <row r="302" s="19" customFormat="1" ht="15" customHeight="1"/>
    <row r="303" s="19" customFormat="1" ht="15" customHeight="1"/>
    <row r="304" s="19" customFormat="1" ht="15" customHeight="1"/>
    <row r="305" s="19" customFormat="1" ht="15" customHeight="1"/>
    <row r="306" s="19" customFormat="1" ht="15" customHeight="1"/>
    <row r="307" s="19" customFormat="1" ht="15" customHeight="1"/>
    <row r="308" s="19" customFormat="1" ht="15" customHeight="1"/>
    <row r="309" s="19" customFormat="1" ht="15" customHeight="1"/>
    <row r="310" s="19" customFormat="1" ht="15" customHeight="1"/>
    <row r="311" s="19" customFormat="1" ht="15" customHeight="1"/>
    <row r="312" s="19" customFormat="1" ht="15" customHeight="1"/>
    <row r="313" s="19" customFormat="1" ht="15" customHeight="1"/>
    <row r="314" s="19" customFormat="1" ht="15" customHeight="1"/>
    <row r="315" s="19" customFormat="1" ht="15" customHeight="1"/>
    <row r="316" s="19" customFormat="1" ht="15" customHeight="1"/>
    <row r="317" s="19" customFormat="1" ht="15" customHeight="1"/>
    <row r="318" s="19" customFormat="1" ht="15" customHeight="1"/>
    <row r="319" s="19" customFormat="1" ht="15" customHeight="1"/>
    <row r="320" s="19" customFormat="1" ht="15" customHeight="1"/>
    <row r="321" s="19" customFormat="1" ht="15" customHeight="1"/>
    <row r="322" s="19" customFormat="1" ht="15" customHeight="1"/>
    <row r="323" s="19" customFormat="1" ht="15" customHeight="1"/>
    <row r="324" s="19" customFormat="1" ht="15" customHeight="1"/>
    <row r="325" s="19" customFormat="1" ht="15" customHeight="1"/>
    <row r="326" spans="1:7" ht="15" customHeight="1">
      <c r="A326" s="19"/>
      <c r="B326" s="19"/>
      <c r="C326" s="19"/>
      <c r="D326" s="19"/>
      <c r="E326" s="19"/>
      <c r="F326" s="19"/>
      <c r="G326" s="19"/>
    </row>
    <row r="327" spans="1:7" ht="15" customHeight="1">
      <c r="A327" s="19"/>
      <c r="B327" s="19"/>
      <c r="C327" s="19"/>
      <c r="D327" s="19"/>
      <c r="E327" s="19"/>
      <c r="F327" s="19"/>
      <c r="G327" s="19"/>
    </row>
    <row r="328" spans="1:7" ht="15" customHeight="1">
      <c r="A328" s="19"/>
      <c r="B328" s="19"/>
      <c r="C328" s="19"/>
      <c r="D328" s="19"/>
      <c r="E328" s="19"/>
      <c r="F328" s="19"/>
      <c r="G328" s="19"/>
    </row>
  </sheetData>
  <sheetProtection formatCells="0" formatColumns="0" formatRows="0" insertRows="0"/>
  <mergeCells count="3">
    <mergeCell ref="B44:O44"/>
    <mergeCell ref="E9:K9"/>
    <mergeCell ref="B38:D38"/>
  </mergeCells>
  <printOptions/>
  <pageMargins left="0.7" right="0.17" top="0.38" bottom="0.34" header="0.23" footer="0.17"/>
  <pageSetup fitToHeight="1" fitToWidth="1" horizontalDpi="300" verticalDpi="300" orientation="landscape" paperSize="9" scale="74" r:id="rId2"/>
  <headerFooter alignWithMargins="0">
    <oddFooter>&amp;L&amp;F: &amp;A&amp;CСтр. &amp;P /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184" customWidth="1"/>
    <col min="2" max="2" width="8.00390625" style="183" customWidth="1"/>
    <col min="3" max="3" width="42.421875" style="186" customWidth="1"/>
    <col min="4" max="13" width="14.7109375" style="184" customWidth="1"/>
    <col min="14" max="16" width="14.7109375" style="185" customWidth="1"/>
    <col min="17" max="17" width="1.7109375" style="184" customWidth="1"/>
    <col min="18" max="18" width="12.28125" style="184" customWidth="1"/>
    <col min="19" max="16384" width="9.140625" style="184" customWidth="1"/>
  </cols>
  <sheetData>
    <row r="1" spans="1:16" s="118" customFormat="1" ht="15" customHeight="1">
      <c r="A1" s="111"/>
      <c r="B1" s="112" t="s">
        <v>14</v>
      </c>
      <c r="C1" s="113"/>
      <c r="D1" s="114"/>
      <c r="E1" s="114"/>
      <c r="F1" s="114"/>
      <c r="G1" s="114"/>
      <c r="H1" s="114"/>
      <c r="I1" s="115"/>
      <c r="J1" s="454"/>
      <c r="K1" s="111"/>
      <c r="L1" s="111"/>
      <c r="M1" s="117"/>
      <c r="N1" s="117"/>
      <c r="O1" s="117"/>
      <c r="P1" s="117"/>
    </row>
    <row r="2" spans="1:16" s="118" customFormat="1" ht="15" customHeight="1">
      <c r="A2" s="111"/>
      <c r="B2" s="119"/>
      <c r="C2" s="113"/>
      <c r="D2" s="111"/>
      <c r="E2" s="111"/>
      <c r="F2" s="111"/>
      <c r="G2" s="111"/>
      <c r="H2" s="120"/>
      <c r="I2" s="121"/>
      <c r="J2" s="120"/>
      <c r="K2" s="120"/>
      <c r="L2" s="120"/>
      <c r="M2" s="111"/>
      <c r="N2" s="117"/>
      <c r="O2" s="117"/>
      <c r="P2" s="117"/>
    </row>
    <row r="3" spans="1:16" s="118" customFormat="1" ht="15" customHeight="1">
      <c r="A3" s="111"/>
      <c r="B3" s="122" t="str">
        <f>+CONCATENATE('Naslovna strana'!B13," ",'Naslovna strana'!E13)</f>
        <v>Назив оператора система: </v>
      </c>
      <c r="C3" s="113"/>
      <c r="D3" s="111"/>
      <c r="E3" s="111"/>
      <c r="F3" s="111"/>
      <c r="G3" s="111"/>
      <c r="H3" s="120"/>
      <c r="I3" s="121"/>
      <c r="J3" s="120"/>
      <c r="K3" s="120"/>
      <c r="L3" s="120"/>
      <c r="M3" s="111"/>
      <c r="N3" s="117"/>
      <c r="O3" s="123"/>
      <c r="P3" s="117"/>
    </row>
    <row r="4" spans="1:19" s="129" customFormat="1" ht="15" customHeight="1">
      <c r="A4" s="120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126"/>
      <c r="E4" s="120"/>
      <c r="F4" s="127"/>
      <c r="G4" s="120"/>
      <c r="H4" s="120"/>
      <c r="I4" s="121"/>
      <c r="J4" s="120"/>
      <c r="K4" s="120"/>
      <c r="L4" s="120"/>
      <c r="M4" s="120"/>
      <c r="N4" s="128"/>
      <c r="O4" s="128"/>
      <c r="P4" s="128"/>
      <c r="Q4" s="120"/>
      <c r="R4" s="120"/>
      <c r="S4" s="120"/>
    </row>
    <row r="5" spans="1:19" s="129" customFormat="1" ht="15" customHeight="1">
      <c r="A5" s="120"/>
      <c r="B5" s="124" t="str">
        <f>+CONCATENATE('Naslovna strana'!B27," ",'Naslovna strana'!E27)</f>
        <v>Датум обраде: </v>
      </c>
      <c r="C5" s="125"/>
      <c r="D5" s="126"/>
      <c r="E5" s="120"/>
      <c r="F5" s="127"/>
      <c r="G5" s="120"/>
      <c r="H5" s="120"/>
      <c r="I5" s="121"/>
      <c r="J5" s="120"/>
      <c r="K5" s="120"/>
      <c r="L5" s="120"/>
      <c r="M5" s="120"/>
      <c r="N5" s="120"/>
      <c r="O5" s="120"/>
      <c r="P5" s="128"/>
      <c r="Q5" s="120"/>
      <c r="R5" s="120"/>
      <c r="S5" s="120"/>
    </row>
    <row r="6" spans="12:19" ht="12.75">
      <c r="L6" s="809" t="s">
        <v>264</v>
      </c>
      <c r="P6" s="436"/>
      <c r="Q6" s="328"/>
      <c r="R6" s="328"/>
      <c r="S6" s="328"/>
    </row>
    <row r="7" spans="1:19" s="118" customFormat="1" ht="28.5" customHeight="1" thickBot="1">
      <c r="A7" s="111"/>
      <c r="B7" s="111"/>
      <c r="C7" s="756"/>
      <c r="D7" s="131"/>
      <c r="E7" s="111"/>
      <c r="F7" s="811" t="str">
        <f>"Табела ГТ-Д-9.1 Енергија за испоруку крајњим купцима који су на jавном снабдевању у "&amp;'Naslovna strana'!E17&amp;". год. "</f>
        <v>Табела ГТ-Д-9.1 Енергија за испоруку крајњим купцима који су на jавном снабдевању у 2023. год. </v>
      </c>
      <c r="G7" s="50"/>
      <c r="H7" s="50"/>
      <c r="I7" s="50"/>
      <c r="J7" s="50"/>
      <c r="K7" s="50"/>
      <c r="L7" s="50"/>
      <c r="M7" s="115"/>
      <c r="N7" s="115"/>
      <c r="O7" s="115"/>
      <c r="P7" s="132" t="s">
        <v>271</v>
      </c>
      <c r="Q7" s="111"/>
      <c r="R7" s="111"/>
      <c r="S7" s="111"/>
    </row>
    <row r="8" spans="1:19" s="134" customFormat="1" ht="17.25" thickTop="1">
      <c r="A8" s="133"/>
      <c r="B8" s="1162" t="s">
        <v>24</v>
      </c>
      <c r="C8" s="493" t="s">
        <v>116</v>
      </c>
      <c r="D8" s="494" t="s">
        <v>33</v>
      </c>
      <c r="E8" s="495" t="s">
        <v>34</v>
      </c>
      <c r="F8" s="495" t="s">
        <v>35</v>
      </c>
      <c r="G8" s="495" t="s">
        <v>36</v>
      </c>
      <c r="H8" s="495" t="s">
        <v>37</v>
      </c>
      <c r="I8" s="496" t="s">
        <v>38</v>
      </c>
      <c r="J8" s="497" t="s">
        <v>39</v>
      </c>
      <c r="K8" s="495" t="s">
        <v>40</v>
      </c>
      <c r="L8" s="495" t="s">
        <v>41</v>
      </c>
      <c r="M8" s="495" t="s">
        <v>42</v>
      </c>
      <c r="N8" s="498" t="s">
        <v>43</v>
      </c>
      <c r="O8" s="499" t="s">
        <v>44</v>
      </c>
      <c r="P8" s="1164" t="s">
        <v>117</v>
      </c>
      <c r="Q8" s="133"/>
      <c r="R8" s="133"/>
      <c r="S8" s="133"/>
    </row>
    <row r="9" spans="1:19" s="134" customFormat="1" ht="13.5" customHeight="1" thickBot="1">
      <c r="A9" s="133"/>
      <c r="B9" s="1163"/>
      <c r="C9" s="500" t="s">
        <v>118</v>
      </c>
      <c r="D9" s="501">
        <v>31</v>
      </c>
      <c r="E9" s="502">
        <v>28</v>
      </c>
      <c r="F9" s="503">
        <v>31</v>
      </c>
      <c r="G9" s="503">
        <v>30</v>
      </c>
      <c r="H9" s="502">
        <v>31</v>
      </c>
      <c r="I9" s="504">
        <v>30</v>
      </c>
      <c r="J9" s="505">
        <v>31</v>
      </c>
      <c r="K9" s="502">
        <v>31</v>
      </c>
      <c r="L9" s="503">
        <v>30</v>
      </c>
      <c r="M9" s="503">
        <v>31</v>
      </c>
      <c r="N9" s="506">
        <v>30</v>
      </c>
      <c r="O9" s="507">
        <v>31</v>
      </c>
      <c r="P9" s="1165"/>
      <c r="Q9" s="133"/>
      <c r="R9" s="133"/>
      <c r="S9" s="133"/>
    </row>
    <row r="10" spans="1:19" s="178" customFormat="1" ht="13.5" customHeight="1" thickTop="1">
      <c r="A10" s="177"/>
      <c r="B10" s="660" t="s">
        <v>15</v>
      </c>
      <c r="C10" s="661" t="s">
        <v>201</v>
      </c>
      <c r="D10" s="662">
        <f aca="true" t="shared" si="0" ref="D10:O10">D11+D18</f>
        <v>0</v>
      </c>
      <c r="E10" s="663">
        <f t="shared" si="0"/>
        <v>0</v>
      </c>
      <c r="F10" s="663">
        <f t="shared" si="0"/>
        <v>0</v>
      </c>
      <c r="G10" s="663">
        <f t="shared" si="0"/>
        <v>0</v>
      </c>
      <c r="H10" s="663">
        <f t="shared" si="0"/>
        <v>0</v>
      </c>
      <c r="I10" s="664">
        <f t="shared" si="0"/>
        <v>0</v>
      </c>
      <c r="J10" s="665">
        <f t="shared" si="0"/>
        <v>0</v>
      </c>
      <c r="K10" s="663">
        <f t="shared" si="0"/>
        <v>0</v>
      </c>
      <c r="L10" s="663">
        <f t="shared" si="0"/>
        <v>0</v>
      </c>
      <c r="M10" s="663">
        <f t="shared" si="0"/>
        <v>0</v>
      </c>
      <c r="N10" s="663">
        <f t="shared" si="0"/>
        <v>0</v>
      </c>
      <c r="O10" s="664">
        <f t="shared" si="0"/>
        <v>0</v>
      </c>
      <c r="P10" s="666">
        <f aca="true" t="shared" si="1" ref="P10:P19">SUM(D10:O10)</f>
        <v>0</v>
      </c>
      <c r="Q10" s="177"/>
      <c r="R10" s="887"/>
      <c r="S10" s="177"/>
    </row>
    <row r="11" spans="1:19" s="137" customFormat="1" ht="13.5" customHeight="1">
      <c r="A11" s="135"/>
      <c r="B11" s="143" t="s">
        <v>16</v>
      </c>
      <c r="C11" s="140" t="s">
        <v>95</v>
      </c>
      <c r="D11" s="173">
        <f>D12+D15+D16+D17</f>
        <v>0</v>
      </c>
      <c r="E11" s="174">
        <f aca="true" t="shared" si="2" ref="E11:O11">E12+E15+E16+E17</f>
        <v>0</v>
      </c>
      <c r="F11" s="174">
        <f t="shared" si="2"/>
        <v>0</v>
      </c>
      <c r="G11" s="174">
        <f t="shared" si="2"/>
        <v>0</v>
      </c>
      <c r="H11" s="174">
        <f t="shared" si="2"/>
        <v>0</v>
      </c>
      <c r="I11" s="162">
        <f t="shared" si="2"/>
        <v>0</v>
      </c>
      <c r="J11" s="175">
        <f t="shared" si="2"/>
        <v>0</v>
      </c>
      <c r="K11" s="174">
        <f t="shared" si="2"/>
        <v>0</v>
      </c>
      <c r="L11" s="174">
        <f t="shared" si="2"/>
        <v>0</v>
      </c>
      <c r="M11" s="174">
        <f t="shared" si="2"/>
        <v>0</v>
      </c>
      <c r="N11" s="174">
        <f t="shared" si="2"/>
        <v>0</v>
      </c>
      <c r="O11" s="162">
        <f t="shared" si="2"/>
        <v>0</v>
      </c>
      <c r="P11" s="146">
        <f t="shared" si="1"/>
        <v>0</v>
      </c>
      <c r="Q11" s="135"/>
      <c r="R11" s="888"/>
      <c r="S11" s="135"/>
    </row>
    <row r="12" spans="1:19" s="137" customFormat="1" ht="13.5" customHeight="1">
      <c r="A12" s="135"/>
      <c r="B12" s="143" t="s">
        <v>47</v>
      </c>
      <c r="C12" s="252" t="s">
        <v>85</v>
      </c>
      <c r="D12" s="173">
        <f>D13+D14</f>
        <v>0</v>
      </c>
      <c r="E12" s="174">
        <f aca="true" t="shared" si="3" ref="E12:O12">E13+E14</f>
        <v>0</v>
      </c>
      <c r="F12" s="174">
        <f t="shared" si="3"/>
        <v>0</v>
      </c>
      <c r="G12" s="174">
        <f t="shared" si="3"/>
        <v>0</v>
      </c>
      <c r="H12" s="174">
        <f t="shared" si="3"/>
        <v>0</v>
      </c>
      <c r="I12" s="162">
        <f t="shared" si="3"/>
        <v>0</v>
      </c>
      <c r="J12" s="175">
        <f t="shared" si="3"/>
        <v>0</v>
      </c>
      <c r="K12" s="174">
        <f t="shared" si="3"/>
        <v>0</v>
      </c>
      <c r="L12" s="174">
        <f t="shared" si="3"/>
        <v>0</v>
      </c>
      <c r="M12" s="174">
        <f t="shared" si="3"/>
        <v>0</v>
      </c>
      <c r="N12" s="174">
        <f t="shared" si="3"/>
        <v>0</v>
      </c>
      <c r="O12" s="162">
        <f t="shared" si="3"/>
        <v>0</v>
      </c>
      <c r="P12" s="146">
        <f t="shared" si="1"/>
        <v>0</v>
      </c>
      <c r="Q12" s="135"/>
      <c r="R12" s="888"/>
      <c r="S12" s="135"/>
    </row>
    <row r="13" spans="1:19" s="137" customFormat="1" ht="13.5" customHeight="1">
      <c r="A13" s="135"/>
      <c r="B13" s="143" t="s">
        <v>245</v>
      </c>
      <c r="C13" s="255" t="s">
        <v>77</v>
      </c>
      <c r="D13" s="752"/>
      <c r="E13" s="753"/>
      <c r="F13" s="753"/>
      <c r="G13" s="753"/>
      <c r="H13" s="753"/>
      <c r="I13" s="754"/>
      <c r="J13" s="752"/>
      <c r="K13" s="753"/>
      <c r="L13" s="753"/>
      <c r="M13" s="753"/>
      <c r="N13" s="753"/>
      <c r="O13" s="917"/>
      <c r="P13" s="146">
        <f t="shared" si="1"/>
        <v>0</v>
      </c>
      <c r="Q13" s="135"/>
      <c r="R13" s="888"/>
      <c r="S13" s="135"/>
    </row>
    <row r="14" spans="1:19" s="137" customFormat="1" ht="13.5" customHeight="1">
      <c r="A14" s="135"/>
      <c r="B14" s="143" t="s">
        <v>246</v>
      </c>
      <c r="C14" s="255" t="s">
        <v>78</v>
      </c>
      <c r="D14" s="752"/>
      <c r="E14" s="753"/>
      <c r="F14" s="753"/>
      <c r="G14" s="753"/>
      <c r="H14" s="753"/>
      <c r="I14" s="754"/>
      <c r="J14" s="752"/>
      <c r="K14" s="753"/>
      <c r="L14" s="753"/>
      <c r="M14" s="753"/>
      <c r="N14" s="753"/>
      <c r="O14" s="754"/>
      <c r="P14" s="146">
        <f t="shared" si="1"/>
        <v>0</v>
      </c>
      <c r="Q14" s="135"/>
      <c r="R14" s="888"/>
      <c r="S14" s="135"/>
    </row>
    <row r="15" spans="1:19" s="137" customFormat="1" ht="13.5" customHeight="1">
      <c r="A15" s="135"/>
      <c r="B15" s="143" t="s">
        <v>48</v>
      </c>
      <c r="C15" s="802" t="s">
        <v>79</v>
      </c>
      <c r="D15" s="752"/>
      <c r="E15" s="753"/>
      <c r="F15" s="753"/>
      <c r="G15" s="753"/>
      <c r="H15" s="753"/>
      <c r="I15" s="754"/>
      <c r="J15" s="752"/>
      <c r="K15" s="753"/>
      <c r="L15" s="753"/>
      <c r="M15" s="753"/>
      <c r="N15" s="753"/>
      <c r="O15" s="754"/>
      <c r="P15" s="146">
        <f t="shared" si="1"/>
        <v>0</v>
      </c>
      <c r="Q15" s="135"/>
      <c r="R15" s="888"/>
      <c r="S15" s="135"/>
    </row>
    <row r="16" spans="1:19" s="137" customFormat="1" ht="13.5" customHeight="1">
      <c r="A16" s="135"/>
      <c r="B16" s="143" t="s">
        <v>119</v>
      </c>
      <c r="C16" s="195" t="s">
        <v>80</v>
      </c>
      <c r="D16" s="752"/>
      <c r="E16" s="753"/>
      <c r="F16" s="753"/>
      <c r="G16" s="753"/>
      <c r="H16" s="753"/>
      <c r="I16" s="754"/>
      <c r="J16" s="752"/>
      <c r="K16" s="753"/>
      <c r="L16" s="753"/>
      <c r="M16" s="753"/>
      <c r="N16" s="753"/>
      <c r="O16" s="754"/>
      <c r="P16" s="146">
        <f t="shared" si="1"/>
        <v>0</v>
      </c>
      <c r="Q16" s="135"/>
      <c r="R16" s="888"/>
      <c r="S16" s="135"/>
    </row>
    <row r="17" spans="1:19" s="137" customFormat="1" ht="13.5" customHeight="1">
      <c r="A17" s="135"/>
      <c r="B17" s="143" t="s">
        <v>247</v>
      </c>
      <c r="C17" s="802" t="s">
        <v>81</v>
      </c>
      <c r="D17" s="752"/>
      <c r="E17" s="753"/>
      <c r="F17" s="753"/>
      <c r="G17" s="753"/>
      <c r="H17" s="753"/>
      <c r="I17" s="754"/>
      <c r="J17" s="752"/>
      <c r="K17" s="753"/>
      <c r="L17" s="753"/>
      <c r="M17" s="753"/>
      <c r="N17" s="753"/>
      <c r="O17" s="754"/>
      <c r="P17" s="146">
        <f t="shared" si="1"/>
        <v>0</v>
      </c>
      <c r="Q17" s="135"/>
      <c r="R17" s="888"/>
      <c r="S17" s="135"/>
    </row>
    <row r="18" spans="1:19" s="163" customFormat="1" ht="13.5" customHeight="1">
      <c r="A18" s="157"/>
      <c r="B18" s="139" t="s">
        <v>71</v>
      </c>
      <c r="C18" s="140" t="s">
        <v>186</v>
      </c>
      <c r="D18" s="158">
        <f>D19+D20+D21</f>
        <v>0</v>
      </c>
      <c r="E18" s="159">
        <f aca="true" t="shared" si="4" ref="E18:L18">E19+E20+E21</f>
        <v>0</v>
      </c>
      <c r="F18" s="159">
        <f t="shared" si="4"/>
        <v>0</v>
      </c>
      <c r="G18" s="159">
        <f t="shared" si="4"/>
        <v>0</v>
      </c>
      <c r="H18" s="159">
        <f t="shared" si="4"/>
        <v>0</v>
      </c>
      <c r="I18" s="160">
        <f t="shared" si="4"/>
        <v>0</v>
      </c>
      <c r="J18" s="161">
        <f t="shared" si="4"/>
        <v>0</v>
      </c>
      <c r="K18" s="159">
        <f t="shared" si="4"/>
        <v>0</v>
      </c>
      <c r="L18" s="159">
        <f t="shared" si="4"/>
        <v>0</v>
      </c>
      <c r="M18" s="159">
        <f>M19+M20+M21</f>
        <v>0</v>
      </c>
      <c r="N18" s="159">
        <f>N19+N20+N21</f>
        <v>0</v>
      </c>
      <c r="O18" s="162">
        <f>O19+O20+O21</f>
        <v>0</v>
      </c>
      <c r="P18" s="146">
        <f t="shared" si="1"/>
        <v>0</v>
      </c>
      <c r="Q18" s="177"/>
      <c r="R18" s="887"/>
      <c r="S18" s="177"/>
    </row>
    <row r="19" spans="1:21" s="137" customFormat="1" ht="13.5" customHeight="1">
      <c r="A19" s="138"/>
      <c r="B19" s="164" t="s">
        <v>49</v>
      </c>
      <c r="C19" s="803" t="s">
        <v>82</v>
      </c>
      <c r="D19" s="153"/>
      <c r="E19" s="154"/>
      <c r="F19" s="154"/>
      <c r="G19" s="154"/>
      <c r="H19" s="154"/>
      <c r="I19" s="155"/>
      <c r="J19" s="156"/>
      <c r="K19" s="154"/>
      <c r="L19" s="154"/>
      <c r="M19" s="154"/>
      <c r="N19" s="154"/>
      <c r="O19" s="155"/>
      <c r="P19" s="151">
        <f t="shared" si="1"/>
        <v>0</v>
      </c>
      <c r="Q19" s="135"/>
      <c r="R19" s="888"/>
      <c r="S19" s="888"/>
      <c r="T19" s="889"/>
      <c r="U19" s="889"/>
    </row>
    <row r="20" spans="1:21" s="137" customFormat="1" ht="13.5" customHeight="1">
      <c r="A20" s="138"/>
      <c r="B20" s="164" t="s">
        <v>50</v>
      </c>
      <c r="C20" s="803" t="s">
        <v>83</v>
      </c>
      <c r="D20" s="153"/>
      <c r="E20" s="154"/>
      <c r="F20" s="154"/>
      <c r="G20" s="154"/>
      <c r="H20" s="154"/>
      <c r="I20" s="155"/>
      <c r="J20" s="156"/>
      <c r="K20" s="154"/>
      <c r="L20" s="154"/>
      <c r="M20" s="154"/>
      <c r="N20" s="154"/>
      <c r="O20" s="155"/>
      <c r="P20" s="151">
        <f>SUM(D20:O20)</f>
        <v>0</v>
      </c>
      <c r="Q20" s="135"/>
      <c r="R20" s="888"/>
      <c r="S20" s="888"/>
      <c r="T20" s="889"/>
      <c r="U20" s="889"/>
    </row>
    <row r="21" spans="1:21" s="137" customFormat="1" ht="13.5" customHeight="1">
      <c r="A21" s="138"/>
      <c r="B21" s="165" t="s">
        <v>51</v>
      </c>
      <c r="C21" s="804" t="s">
        <v>84</v>
      </c>
      <c r="D21" s="166"/>
      <c r="E21" s="167"/>
      <c r="F21" s="167"/>
      <c r="G21" s="167"/>
      <c r="H21" s="167"/>
      <c r="I21" s="168"/>
      <c r="J21" s="169"/>
      <c r="K21" s="167"/>
      <c r="L21" s="167"/>
      <c r="M21" s="167"/>
      <c r="N21" s="167"/>
      <c r="O21" s="168"/>
      <c r="P21" s="170">
        <f>SUM(D21:O21)</f>
        <v>0</v>
      </c>
      <c r="Q21" s="135"/>
      <c r="R21" s="135"/>
      <c r="S21" s="888"/>
      <c r="T21" s="889"/>
      <c r="U21" s="889"/>
    </row>
    <row r="22" spans="1:19" s="137" customFormat="1" ht="13.5" customHeight="1">
      <c r="A22" s="135"/>
      <c r="B22" s="180"/>
      <c r="C22" s="181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135"/>
      <c r="R22" s="135"/>
      <c r="S22" s="135"/>
    </row>
    <row r="23" spans="1:19" s="118" customFormat="1" ht="28.5" customHeight="1" thickBot="1">
      <c r="A23" s="111"/>
      <c r="B23" s="111"/>
      <c r="C23" s="130"/>
      <c r="D23" s="131"/>
      <c r="E23" s="111"/>
      <c r="F23" s="119" t="str">
        <f>"Табела ГT-Д-9.2 Капацитети, односно МДП за крајње купце који су на јавном снабдевању у "&amp;'Naslovna strana'!E17&amp;". год."</f>
        <v>Табела ГT-Д-9.2 Капацитети, односно МДП за крајње купце који су на јавном снабдевању у 2023. год.</v>
      </c>
      <c r="G23" s="115"/>
      <c r="H23" s="115"/>
      <c r="I23" s="115"/>
      <c r="J23" s="115"/>
      <c r="K23" s="115"/>
      <c r="L23" s="115"/>
      <c r="M23" s="115"/>
      <c r="N23" s="115"/>
      <c r="O23" s="132" t="s">
        <v>272</v>
      </c>
      <c r="Q23" s="111"/>
      <c r="R23" s="111"/>
      <c r="S23" s="111"/>
    </row>
    <row r="24" spans="1:19" s="134" customFormat="1" ht="17.25" thickTop="1">
      <c r="A24" s="133"/>
      <c r="B24" s="1162" t="s">
        <v>24</v>
      </c>
      <c r="C24" s="493" t="s">
        <v>116</v>
      </c>
      <c r="D24" s="494" t="s">
        <v>33</v>
      </c>
      <c r="E24" s="495" t="s">
        <v>34</v>
      </c>
      <c r="F24" s="495" t="s">
        <v>35</v>
      </c>
      <c r="G24" s="495" t="s">
        <v>36</v>
      </c>
      <c r="H24" s="495" t="s">
        <v>37</v>
      </c>
      <c r="I24" s="496" t="s">
        <v>38</v>
      </c>
      <c r="J24" s="497" t="s">
        <v>39</v>
      </c>
      <c r="K24" s="495" t="s">
        <v>40</v>
      </c>
      <c r="L24" s="495" t="s">
        <v>41</v>
      </c>
      <c r="M24" s="495" t="s">
        <v>42</v>
      </c>
      <c r="N24" s="498" t="s">
        <v>43</v>
      </c>
      <c r="O24" s="524" t="s">
        <v>44</v>
      </c>
      <c r="P24" s="1166"/>
      <c r="Q24" s="133"/>
      <c r="R24" s="133"/>
      <c r="S24" s="133"/>
    </row>
    <row r="25" spans="1:19" s="134" customFormat="1" ht="13.5" customHeight="1" thickBot="1">
      <c r="A25" s="133"/>
      <c r="B25" s="1163"/>
      <c r="C25" s="500" t="s">
        <v>118</v>
      </c>
      <c r="D25" s="501">
        <v>31</v>
      </c>
      <c r="E25" s="502">
        <v>28</v>
      </c>
      <c r="F25" s="503">
        <v>31</v>
      </c>
      <c r="G25" s="503">
        <v>30</v>
      </c>
      <c r="H25" s="502">
        <v>31</v>
      </c>
      <c r="I25" s="504">
        <v>30</v>
      </c>
      <c r="J25" s="505">
        <v>31</v>
      </c>
      <c r="K25" s="502">
        <v>31</v>
      </c>
      <c r="L25" s="503">
        <v>30</v>
      </c>
      <c r="M25" s="503">
        <v>31</v>
      </c>
      <c r="N25" s="506">
        <v>30</v>
      </c>
      <c r="O25" s="525">
        <v>31</v>
      </c>
      <c r="P25" s="1166"/>
      <c r="Q25" s="133"/>
      <c r="R25" s="133"/>
      <c r="S25" s="133"/>
    </row>
    <row r="26" spans="1:19" s="178" customFormat="1" ht="13.5" customHeight="1" thickTop="1">
      <c r="A26" s="177"/>
      <c r="B26" s="660" t="s">
        <v>15</v>
      </c>
      <c r="C26" s="661" t="s">
        <v>202</v>
      </c>
      <c r="D26" s="662">
        <f aca="true" t="shared" si="5" ref="D26:O26">D27+D34</f>
        <v>0</v>
      </c>
      <c r="E26" s="663">
        <f t="shared" si="5"/>
        <v>0</v>
      </c>
      <c r="F26" s="663">
        <f t="shared" si="5"/>
        <v>0</v>
      </c>
      <c r="G26" s="663">
        <f t="shared" si="5"/>
        <v>0</v>
      </c>
      <c r="H26" s="663">
        <f t="shared" si="5"/>
        <v>0</v>
      </c>
      <c r="I26" s="664">
        <f t="shared" si="5"/>
        <v>0</v>
      </c>
      <c r="J26" s="665">
        <f t="shared" si="5"/>
        <v>0</v>
      </c>
      <c r="K26" s="663">
        <f t="shared" si="5"/>
        <v>0</v>
      </c>
      <c r="L26" s="663">
        <f t="shared" si="5"/>
        <v>0</v>
      </c>
      <c r="M26" s="663">
        <f t="shared" si="5"/>
        <v>0</v>
      </c>
      <c r="N26" s="663">
        <f t="shared" si="5"/>
        <v>0</v>
      </c>
      <c r="O26" s="664">
        <f t="shared" si="5"/>
        <v>0</v>
      </c>
      <c r="P26" s="434"/>
      <c r="Q26" s="177"/>
      <c r="R26" s="177"/>
      <c r="S26" s="177"/>
    </row>
    <row r="27" spans="1:19" s="137" customFormat="1" ht="13.5" customHeight="1">
      <c r="A27" s="135"/>
      <c r="B27" s="143" t="s">
        <v>16</v>
      </c>
      <c r="C27" s="140" t="s">
        <v>95</v>
      </c>
      <c r="D27" s="173">
        <f>D31+D32+D33</f>
        <v>0</v>
      </c>
      <c r="E27" s="174">
        <f aca="true" t="shared" si="6" ref="E27:O27">E31+E32+E33</f>
        <v>0</v>
      </c>
      <c r="F27" s="174">
        <f t="shared" si="6"/>
        <v>0</v>
      </c>
      <c r="G27" s="174">
        <f t="shared" si="6"/>
        <v>0</v>
      </c>
      <c r="H27" s="174">
        <f t="shared" si="6"/>
        <v>0</v>
      </c>
      <c r="I27" s="162">
        <f t="shared" si="6"/>
        <v>0</v>
      </c>
      <c r="J27" s="175">
        <f t="shared" si="6"/>
        <v>0</v>
      </c>
      <c r="K27" s="174">
        <f t="shared" si="6"/>
        <v>0</v>
      </c>
      <c r="L27" s="174">
        <f t="shared" si="6"/>
        <v>0</v>
      </c>
      <c r="M27" s="174">
        <f t="shared" si="6"/>
        <v>0</v>
      </c>
      <c r="N27" s="174">
        <f t="shared" si="6"/>
        <v>0</v>
      </c>
      <c r="O27" s="162">
        <f t="shared" si="6"/>
        <v>0</v>
      </c>
      <c r="P27" s="432"/>
      <c r="Q27" s="135"/>
      <c r="R27" s="135"/>
      <c r="S27" s="135"/>
    </row>
    <row r="28" spans="1:19" s="137" customFormat="1" ht="13.5" customHeight="1">
      <c r="A28" s="135"/>
      <c r="B28" s="143" t="s">
        <v>47</v>
      </c>
      <c r="C28" s="252" t="s">
        <v>85</v>
      </c>
      <c r="D28" s="752"/>
      <c r="E28" s="174">
        <f>$D$28</f>
        <v>0</v>
      </c>
      <c r="F28" s="174">
        <f aca="true" t="shared" si="7" ref="F28:O28">$D$28</f>
        <v>0</v>
      </c>
      <c r="G28" s="174">
        <f t="shared" si="7"/>
        <v>0</v>
      </c>
      <c r="H28" s="174">
        <f t="shared" si="7"/>
        <v>0</v>
      </c>
      <c r="I28" s="162">
        <f t="shared" si="7"/>
        <v>0</v>
      </c>
      <c r="J28" s="175">
        <f t="shared" si="7"/>
        <v>0</v>
      </c>
      <c r="K28" s="174">
        <f t="shared" si="7"/>
        <v>0</v>
      </c>
      <c r="L28" s="174">
        <f t="shared" si="7"/>
        <v>0</v>
      </c>
      <c r="M28" s="174">
        <f t="shared" si="7"/>
        <v>0</v>
      </c>
      <c r="N28" s="174">
        <f t="shared" si="7"/>
        <v>0</v>
      </c>
      <c r="O28" s="162">
        <f t="shared" si="7"/>
        <v>0</v>
      </c>
      <c r="P28" s="432"/>
      <c r="Q28" s="135"/>
      <c r="R28" s="135"/>
      <c r="S28" s="135"/>
    </row>
    <row r="29" spans="1:19" s="137" customFormat="1" ht="13.5" customHeight="1">
      <c r="A29" s="135"/>
      <c r="B29" s="143" t="s">
        <v>245</v>
      </c>
      <c r="C29" s="255" t="s">
        <v>77</v>
      </c>
      <c r="D29" s="173"/>
      <c r="E29" s="174"/>
      <c r="F29" s="174"/>
      <c r="G29" s="174"/>
      <c r="H29" s="174"/>
      <c r="I29" s="162"/>
      <c r="J29" s="175"/>
      <c r="K29" s="174"/>
      <c r="L29" s="174"/>
      <c r="M29" s="174"/>
      <c r="N29" s="174"/>
      <c r="O29" s="162"/>
      <c r="P29" s="432"/>
      <c r="Q29" s="135"/>
      <c r="R29" s="135"/>
      <c r="S29" s="135"/>
    </row>
    <row r="30" spans="1:19" s="137" customFormat="1" ht="13.5" customHeight="1">
      <c r="A30" s="135"/>
      <c r="B30" s="143" t="s">
        <v>246</v>
      </c>
      <c r="C30" s="255" t="s">
        <v>78</v>
      </c>
      <c r="D30" s="173"/>
      <c r="E30" s="174"/>
      <c r="F30" s="174"/>
      <c r="G30" s="174"/>
      <c r="H30" s="174"/>
      <c r="I30" s="162"/>
      <c r="J30" s="175"/>
      <c r="K30" s="174"/>
      <c r="L30" s="174"/>
      <c r="M30" s="174"/>
      <c r="N30" s="174"/>
      <c r="O30" s="162"/>
      <c r="P30" s="432"/>
      <c r="Q30" s="135"/>
      <c r="R30" s="135"/>
      <c r="S30" s="135"/>
    </row>
    <row r="31" spans="1:19" s="137" customFormat="1" ht="13.5" customHeight="1">
      <c r="A31" s="135"/>
      <c r="B31" s="143" t="s">
        <v>48</v>
      </c>
      <c r="C31" s="802" t="s">
        <v>79</v>
      </c>
      <c r="D31" s="752"/>
      <c r="E31" s="753"/>
      <c r="F31" s="753"/>
      <c r="G31" s="753"/>
      <c r="H31" s="753"/>
      <c r="I31" s="754"/>
      <c r="J31" s="755"/>
      <c r="K31" s="753"/>
      <c r="L31" s="753"/>
      <c r="M31" s="753"/>
      <c r="N31" s="753"/>
      <c r="O31" s="917"/>
      <c r="P31" s="432"/>
      <c r="Q31" s="179"/>
      <c r="R31" s="135"/>
      <c r="S31" s="135"/>
    </row>
    <row r="32" spans="1:19" s="137" customFormat="1" ht="13.5" customHeight="1">
      <c r="A32" s="135"/>
      <c r="B32" s="143" t="s">
        <v>119</v>
      </c>
      <c r="C32" s="195" t="s">
        <v>80</v>
      </c>
      <c r="D32" s="752"/>
      <c r="E32" s="753"/>
      <c r="F32" s="753"/>
      <c r="G32" s="753"/>
      <c r="H32" s="753"/>
      <c r="I32" s="754"/>
      <c r="J32" s="755"/>
      <c r="K32" s="753"/>
      <c r="L32" s="753"/>
      <c r="M32" s="753"/>
      <c r="N32" s="753"/>
      <c r="O32" s="754"/>
      <c r="P32" s="432"/>
      <c r="Q32" s="179"/>
      <c r="R32" s="135"/>
      <c r="S32" s="135"/>
    </row>
    <row r="33" spans="1:19" s="137" customFormat="1" ht="13.5" customHeight="1">
      <c r="A33" s="135"/>
      <c r="B33" s="143" t="s">
        <v>247</v>
      </c>
      <c r="C33" s="802" t="s">
        <v>81</v>
      </c>
      <c r="D33" s="752"/>
      <c r="E33" s="753"/>
      <c r="F33" s="753"/>
      <c r="G33" s="753"/>
      <c r="H33" s="753"/>
      <c r="I33" s="754"/>
      <c r="J33" s="755"/>
      <c r="K33" s="753"/>
      <c r="L33" s="753"/>
      <c r="M33" s="753"/>
      <c r="N33" s="753"/>
      <c r="O33" s="754"/>
      <c r="P33" s="432"/>
      <c r="Q33" s="179"/>
      <c r="R33" s="135"/>
      <c r="S33" s="135"/>
    </row>
    <row r="34" spans="1:19" s="163" customFormat="1" ht="13.5" customHeight="1">
      <c r="A34" s="157"/>
      <c r="B34" s="139" t="s">
        <v>71</v>
      </c>
      <c r="C34" s="140" t="s">
        <v>186</v>
      </c>
      <c r="D34" s="158">
        <f>D35+D36+D37</f>
        <v>0</v>
      </c>
      <c r="E34" s="159">
        <f aca="true" t="shared" si="8" ref="E34:L34">E35+E36+E37</f>
        <v>0</v>
      </c>
      <c r="F34" s="159">
        <f t="shared" si="8"/>
        <v>0</v>
      </c>
      <c r="G34" s="159">
        <f t="shared" si="8"/>
        <v>0</v>
      </c>
      <c r="H34" s="159">
        <f t="shared" si="8"/>
        <v>0</v>
      </c>
      <c r="I34" s="160">
        <f t="shared" si="8"/>
        <v>0</v>
      </c>
      <c r="J34" s="161">
        <f t="shared" si="8"/>
        <v>0</v>
      </c>
      <c r="K34" s="159">
        <f t="shared" si="8"/>
        <v>0</v>
      </c>
      <c r="L34" s="159">
        <f t="shared" si="8"/>
        <v>0</v>
      </c>
      <c r="M34" s="159">
        <f>M35+M36+M37</f>
        <v>0</v>
      </c>
      <c r="N34" s="159">
        <f>N35+N36+N37</f>
        <v>0</v>
      </c>
      <c r="O34" s="162">
        <f>O35+O36+O37</f>
        <v>0</v>
      </c>
      <c r="P34" s="432"/>
      <c r="Q34" s="439"/>
      <c r="R34" s="177"/>
      <c r="S34" s="177"/>
    </row>
    <row r="35" spans="1:19" s="137" customFormat="1" ht="13.5" customHeight="1">
      <c r="A35" s="138"/>
      <c r="B35" s="164" t="s">
        <v>49</v>
      </c>
      <c r="C35" s="803" t="s">
        <v>82</v>
      </c>
      <c r="D35" s="153"/>
      <c r="E35" s="154"/>
      <c r="F35" s="154"/>
      <c r="G35" s="154"/>
      <c r="H35" s="154"/>
      <c r="I35" s="155"/>
      <c r="J35" s="156"/>
      <c r="K35" s="154"/>
      <c r="L35" s="154"/>
      <c r="M35" s="154"/>
      <c r="N35" s="154"/>
      <c r="O35" s="155"/>
      <c r="P35" s="432"/>
      <c r="Q35" s="179"/>
      <c r="R35" s="135"/>
      <c r="S35" s="135"/>
    </row>
    <row r="36" spans="1:19" s="137" customFormat="1" ht="13.5" customHeight="1">
      <c r="A36" s="138"/>
      <c r="B36" s="164" t="s">
        <v>50</v>
      </c>
      <c r="C36" s="803" t="s">
        <v>83</v>
      </c>
      <c r="D36" s="153"/>
      <c r="E36" s="154"/>
      <c r="F36" s="154"/>
      <c r="G36" s="154"/>
      <c r="H36" s="154"/>
      <c r="I36" s="155"/>
      <c r="J36" s="156"/>
      <c r="K36" s="154"/>
      <c r="L36" s="154"/>
      <c r="M36" s="154"/>
      <c r="N36" s="154"/>
      <c r="O36" s="155"/>
      <c r="P36" s="432"/>
      <c r="Q36" s="179"/>
      <c r="R36" s="135"/>
      <c r="S36" s="135"/>
    </row>
    <row r="37" spans="1:19" s="137" customFormat="1" ht="13.5" customHeight="1">
      <c r="A37" s="138"/>
      <c r="B37" s="165" t="s">
        <v>51</v>
      </c>
      <c r="C37" s="804" t="s">
        <v>84</v>
      </c>
      <c r="D37" s="166"/>
      <c r="E37" s="167"/>
      <c r="F37" s="167"/>
      <c r="G37" s="167"/>
      <c r="H37" s="167"/>
      <c r="I37" s="168"/>
      <c r="J37" s="169"/>
      <c r="K37" s="167"/>
      <c r="L37" s="167"/>
      <c r="M37" s="167"/>
      <c r="N37" s="167"/>
      <c r="O37" s="168"/>
      <c r="P37" s="432"/>
      <c r="Q37" s="179"/>
      <c r="R37" s="135"/>
      <c r="S37" s="135"/>
    </row>
    <row r="38" spans="4:19" ht="16.5">
      <c r="D38" s="187"/>
      <c r="P38" s="435"/>
      <c r="Q38" s="485"/>
      <c r="R38" s="328"/>
      <c r="S38" s="328"/>
    </row>
    <row r="39" spans="1:19" s="118" customFormat="1" ht="28.5" customHeight="1" thickBot="1">
      <c r="A39" s="111"/>
      <c r="B39" s="111"/>
      <c r="C39" s="130"/>
      <c r="D39" s="131"/>
      <c r="E39" s="111"/>
      <c r="F39" s="119" t="str">
        <f>"Табела ГT-Д-9.3 Места испоруке крајњим купцима који су на јавном снабдевању у "&amp;'Naslovna strana'!E17&amp;". год. "</f>
        <v>Табела ГT-Д-9.3 Места испоруке крајњим купцима који су на јавном снабдевању у 2023. год. </v>
      </c>
      <c r="G39" s="115"/>
      <c r="H39" s="115"/>
      <c r="I39" s="115"/>
      <c r="J39" s="115"/>
      <c r="K39" s="115"/>
      <c r="L39" s="115"/>
      <c r="M39" s="115"/>
      <c r="N39" s="115"/>
      <c r="O39" s="115"/>
      <c r="P39" s="486"/>
      <c r="Q39" s="115"/>
      <c r="R39" s="111"/>
      <c r="S39" s="111"/>
    </row>
    <row r="40" spans="1:19" s="134" customFormat="1" ht="17.25" thickTop="1">
      <c r="A40" s="133"/>
      <c r="B40" s="1162" t="s">
        <v>24</v>
      </c>
      <c r="C40" s="493" t="s">
        <v>116</v>
      </c>
      <c r="D40" s="494" t="s">
        <v>33</v>
      </c>
      <c r="E40" s="495" t="s">
        <v>34</v>
      </c>
      <c r="F40" s="495" t="s">
        <v>35</v>
      </c>
      <c r="G40" s="495" t="s">
        <v>36</v>
      </c>
      <c r="H40" s="495" t="s">
        <v>37</v>
      </c>
      <c r="I40" s="496" t="s">
        <v>38</v>
      </c>
      <c r="J40" s="497" t="s">
        <v>39</v>
      </c>
      <c r="K40" s="495" t="s">
        <v>40</v>
      </c>
      <c r="L40" s="495" t="s">
        <v>41</v>
      </c>
      <c r="M40" s="495" t="s">
        <v>42</v>
      </c>
      <c r="N40" s="498" t="s">
        <v>43</v>
      </c>
      <c r="O40" s="524" t="s">
        <v>44</v>
      </c>
      <c r="P40" s="1166"/>
      <c r="Q40" s="189"/>
      <c r="R40" s="133"/>
      <c r="S40" s="133"/>
    </row>
    <row r="41" spans="1:19" s="134" customFormat="1" ht="13.5" customHeight="1" thickBot="1">
      <c r="A41" s="133"/>
      <c r="B41" s="1163"/>
      <c r="C41" s="500" t="s">
        <v>118</v>
      </c>
      <c r="D41" s="501">
        <v>31</v>
      </c>
      <c r="E41" s="502">
        <v>28</v>
      </c>
      <c r="F41" s="503">
        <v>31</v>
      </c>
      <c r="G41" s="503">
        <v>30</v>
      </c>
      <c r="H41" s="502">
        <v>31</v>
      </c>
      <c r="I41" s="504">
        <v>30</v>
      </c>
      <c r="J41" s="505">
        <v>31</v>
      </c>
      <c r="K41" s="502">
        <v>31</v>
      </c>
      <c r="L41" s="503">
        <v>30</v>
      </c>
      <c r="M41" s="503">
        <v>31</v>
      </c>
      <c r="N41" s="506">
        <v>30</v>
      </c>
      <c r="O41" s="525">
        <v>31</v>
      </c>
      <c r="P41" s="1166"/>
      <c r="Q41" s="189"/>
      <c r="R41" s="133"/>
      <c r="S41" s="133"/>
    </row>
    <row r="42" spans="1:19" s="178" customFormat="1" ht="13.5" customHeight="1" thickTop="1">
      <c r="A42" s="177"/>
      <c r="B42" s="660" t="s">
        <v>15</v>
      </c>
      <c r="C42" s="661" t="s">
        <v>187</v>
      </c>
      <c r="D42" s="662">
        <f aca="true" t="shared" si="9" ref="D42:O42">D43+D50</f>
        <v>0</v>
      </c>
      <c r="E42" s="663">
        <f t="shared" si="9"/>
        <v>0</v>
      </c>
      <c r="F42" s="663">
        <f t="shared" si="9"/>
        <v>0</v>
      </c>
      <c r="G42" s="663">
        <f t="shared" si="9"/>
        <v>0</v>
      </c>
      <c r="H42" s="663">
        <f t="shared" si="9"/>
        <v>0</v>
      </c>
      <c r="I42" s="664">
        <f t="shared" si="9"/>
        <v>0</v>
      </c>
      <c r="J42" s="665">
        <f t="shared" si="9"/>
        <v>0</v>
      </c>
      <c r="K42" s="663">
        <f t="shared" si="9"/>
        <v>0</v>
      </c>
      <c r="L42" s="663">
        <f t="shared" si="9"/>
        <v>0</v>
      </c>
      <c r="M42" s="663">
        <f t="shared" si="9"/>
        <v>0</v>
      </c>
      <c r="N42" s="663">
        <f t="shared" si="9"/>
        <v>0</v>
      </c>
      <c r="O42" s="664">
        <f t="shared" si="9"/>
        <v>0</v>
      </c>
      <c r="P42" s="434"/>
      <c r="Q42" s="439"/>
      <c r="R42" s="177"/>
      <c r="S42" s="177"/>
    </row>
    <row r="43" spans="1:19" s="137" customFormat="1" ht="13.5" customHeight="1">
      <c r="A43" s="135"/>
      <c r="B43" s="143" t="s">
        <v>16</v>
      </c>
      <c r="C43" s="140" t="s">
        <v>95</v>
      </c>
      <c r="D43" s="173">
        <f>D44+D47+D48+D49</f>
        <v>0</v>
      </c>
      <c r="E43" s="174">
        <f aca="true" t="shared" si="10" ref="E43:O43">E44+E47+E48+E49</f>
        <v>0</v>
      </c>
      <c r="F43" s="174">
        <f t="shared" si="10"/>
        <v>0</v>
      </c>
      <c r="G43" s="174">
        <f t="shared" si="10"/>
        <v>0</v>
      </c>
      <c r="H43" s="174">
        <f t="shared" si="10"/>
        <v>0</v>
      </c>
      <c r="I43" s="162">
        <f t="shared" si="10"/>
        <v>0</v>
      </c>
      <c r="J43" s="175">
        <f t="shared" si="10"/>
        <v>0</v>
      </c>
      <c r="K43" s="174">
        <f t="shared" si="10"/>
        <v>0</v>
      </c>
      <c r="L43" s="174">
        <f t="shared" si="10"/>
        <v>0</v>
      </c>
      <c r="M43" s="174">
        <f t="shared" si="10"/>
        <v>0</v>
      </c>
      <c r="N43" s="174">
        <f t="shared" si="10"/>
        <v>0</v>
      </c>
      <c r="O43" s="162">
        <f t="shared" si="10"/>
        <v>0</v>
      </c>
      <c r="P43" s="432"/>
      <c r="Q43" s="179"/>
      <c r="R43" s="135"/>
      <c r="S43" s="135"/>
    </row>
    <row r="44" spans="1:19" s="137" customFormat="1" ht="13.5" customHeight="1">
      <c r="A44" s="135"/>
      <c r="B44" s="143" t="s">
        <v>47</v>
      </c>
      <c r="C44" s="252" t="s">
        <v>85</v>
      </c>
      <c r="D44" s="173">
        <f>D45+D46</f>
        <v>0</v>
      </c>
      <c r="E44" s="174">
        <f aca="true" t="shared" si="11" ref="E44:O44">E45+E46</f>
        <v>0</v>
      </c>
      <c r="F44" s="174">
        <f t="shared" si="11"/>
        <v>0</v>
      </c>
      <c r="G44" s="174">
        <f t="shared" si="11"/>
        <v>0</v>
      </c>
      <c r="H44" s="174">
        <f t="shared" si="11"/>
        <v>0</v>
      </c>
      <c r="I44" s="162">
        <f t="shared" si="11"/>
        <v>0</v>
      </c>
      <c r="J44" s="175">
        <f t="shared" si="11"/>
        <v>0</v>
      </c>
      <c r="K44" s="174">
        <f t="shared" si="11"/>
        <v>0</v>
      </c>
      <c r="L44" s="174">
        <f t="shared" si="11"/>
        <v>0</v>
      </c>
      <c r="M44" s="174">
        <f t="shared" si="11"/>
        <v>0</v>
      </c>
      <c r="N44" s="174">
        <f t="shared" si="11"/>
        <v>0</v>
      </c>
      <c r="O44" s="162">
        <f t="shared" si="11"/>
        <v>0</v>
      </c>
      <c r="P44" s="432"/>
      <c r="Q44" s="179"/>
      <c r="R44" s="135"/>
      <c r="S44" s="135"/>
    </row>
    <row r="45" spans="1:19" s="137" customFormat="1" ht="13.5" customHeight="1">
      <c r="A45" s="135"/>
      <c r="B45" s="143" t="s">
        <v>245</v>
      </c>
      <c r="C45" s="255" t="s">
        <v>77</v>
      </c>
      <c r="D45" s="752"/>
      <c r="E45" s="753"/>
      <c r="F45" s="753"/>
      <c r="G45" s="753"/>
      <c r="H45" s="753"/>
      <c r="I45" s="754"/>
      <c r="J45" s="755"/>
      <c r="K45" s="753"/>
      <c r="L45" s="753"/>
      <c r="M45" s="753"/>
      <c r="N45" s="753"/>
      <c r="O45" s="754"/>
      <c r="P45" s="432"/>
      <c r="Q45" s="179"/>
      <c r="R45" s="135"/>
      <c r="S45" s="135"/>
    </row>
    <row r="46" spans="1:19" s="137" customFormat="1" ht="13.5" customHeight="1">
      <c r="A46" s="135"/>
      <c r="B46" s="143" t="s">
        <v>246</v>
      </c>
      <c r="C46" s="255" t="s">
        <v>78</v>
      </c>
      <c r="D46" s="752"/>
      <c r="E46" s="753"/>
      <c r="F46" s="753"/>
      <c r="G46" s="753"/>
      <c r="H46" s="753"/>
      <c r="I46" s="754"/>
      <c r="J46" s="755"/>
      <c r="K46" s="753"/>
      <c r="L46" s="753"/>
      <c r="M46" s="753"/>
      <c r="N46" s="753"/>
      <c r="O46" s="754"/>
      <c r="P46" s="432"/>
      <c r="Q46" s="179"/>
      <c r="R46" s="135"/>
      <c r="S46" s="135"/>
    </row>
    <row r="47" spans="1:19" s="137" customFormat="1" ht="13.5" customHeight="1">
      <c r="A47" s="135"/>
      <c r="B47" s="143" t="s">
        <v>48</v>
      </c>
      <c r="C47" s="802" t="s">
        <v>79</v>
      </c>
      <c r="D47" s="752"/>
      <c r="E47" s="753"/>
      <c r="F47" s="753"/>
      <c r="G47" s="753"/>
      <c r="H47" s="753"/>
      <c r="I47" s="754"/>
      <c r="J47" s="755"/>
      <c r="K47" s="753"/>
      <c r="L47" s="753"/>
      <c r="M47" s="753"/>
      <c r="N47" s="753"/>
      <c r="O47" s="754"/>
      <c r="P47" s="432"/>
      <c r="Q47" s="179"/>
      <c r="R47" s="135"/>
      <c r="S47" s="135"/>
    </row>
    <row r="48" spans="1:19" s="137" customFormat="1" ht="13.5" customHeight="1">
      <c r="A48" s="135"/>
      <c r="B48" s="143" t="s">
        <v>119</v>
      </c>
      <c r="C48" s="195" t="s">
        <v>80</v>
      </c>
      <c r="D48" s="752"/>
      <c r="E48" s="753"/>
      <c r="F48" s="753"/>
      <c r="G48" s="753"/>
      <c r="H48" s="753"/>
      <c r="I48" s="754"/>
      <c r="J48" s="755"/>
      <c r="K48" s="753"/>
      <c r="L48" s="753"/>
      <c r="M48" s="753"/>
      <c r="N48" s="753"/>
      <c r="O48" s="754"/>
      <c r="P48" s="432"/>
      <c r="Q48" s="179"/>
      <c r="R48" s="135"/>
      <c r="S48" s="135"/>
    </row>
    <row r="49" spans="1:19" s="137" customFormat="1" ht="13.5" customHeight="1">
      <c r="A49" s="135"/>
      <c r="B49" s="143" t="s">
        <v>247</v>
      </c>
      <c r="C49" s="802" t="s">
        <v>81</v>
      </c>
      <c r="D49" s="752"/>
      <c r="E49" s="753"/>
      <c r="F49" s="753"/>
      <c r="G49" s="753"/>
      <c r="H49" s="753"/>
      <c r="I49" s="754"/>
      <c r="J49" s="755"/>
      <c r="K49" s="753"/>
      <c r="L49" s="753"/>
      <c r="M49" s="753"/>
      <c r="N49" s="753"/>
      <c r="O49" s="754"/>
      <c r="P49" s="432"/>
      <c r="Q49" s="179"/>
      <c r="R49" s="135"/>
      <c r="S49" s="135"/>
    </row>
    <row r="50" spans="1:19" s="163" customFormat="1" ht="13.5" customHeight="1">
      <c r="A50" s="157"/>
      <c r="B50" s="139" t="s">
        <v>71</v>
      </c>
      <c r="C50" s="140" t="s">
        <v>186</v>
      </c>
      <c r="D50" s="158">
        <f>D51+D52+D53</f>
        <v>0</v>
      </c>
      <c r="E50" s="159">
        <f aca="true" t="shared" si="12" ref="E50:L50">E51+E52+E53</f>
        <v>0</v>
      </c>
      <c r="F50" s="159">
        <f t="shared" si="12"/>
        <v>0</v>
      </c>
      <c r="G50" s="159">
        <f t="shared" si="12"/>
        <v>0</v>
      </c>
      <c r="H50" s="159">
        <f t="shared" si="12"/>
        <v>0</v>
      </c>
      <c r="I50" s="160">
        <f t="shared" si="12"/>
        <v>0</v>
      </c>
      <c r="J50" s="161">
        <f t="shared" si="12"/>
        <v>0</v>
      </c>
      <c r="K50" s="159">
        <f t="shared" si="12"/>
        <v>0</v>
      </c>
      <c r="L50" s="159">
        <f t="shared" si="12"/>
        <v>0</v>
      </c>
      <c r="M50" s="159">
        <f>M51+M52+M53</f>
        <v>0</v>
      </c>
      <c r="N50" s="159">
        <f>N51+N52+N53</f>
        <v>0</v>
      </c>
      <c r="O50" s="162">
        <f>O51+O52+O53</f>
        <v>0</v>
      </c>
      <c r="P50" s="432"/>
      <c r="Q50" s="439"/>
      <c r="R50" s="177"/>
      <c r="S50" s="177"/>
    </row>
    <row r="51" spans="1:19" s="137" customFormat="1" ht="13.5" customHeight="1">
      <c r="A51" s="138"/>
      <c r="B51" s="164" t="s">
        <v>49</v>
      </c>
      <c r="C51" s="803" t="s">
        <v>82</v>
      </c>
      <c r="D51" s="153"/>
      <c r="E51" s="154"/>
      <c r="F51" s="154"/>
      <c r="G51" s="154"/>
      <c r="H51" s="154"/>
      <c r="I51" s="155"/>
      <c r="J51" s="156"/>
      <c r="K51" s="154"/>
      <c r="L51" s="154"/>
      <c r="M51" s="154"/>
      <c r="N51" s="154"/>
      <c r="O51" s="155"/>
      <c r="P51" s="432"/>
      <c r="Q51" s="135"/>
      <c r="R51" s="135"/>
      <c r="S51" s="135"/>
    </row>
    <row r="52" spans="1:19" s="137" customFormat="1" ht="13.5" customHeight="1">
      <c r="A52" s="138"/>
      <c r="B52" s="164" t="s">
        <v>50</v>
      </c>
      <c r="C52" s="803" t="s">
        <v>83</v>
      </c>
      <c r="D52" s="153"/>
      <c r="E52" s="154"/>
      <c r="F52" s="154"/>
      <c r="G52" s="154"/>
      <c r="H52" s="154"/>
      <c r="I52" s="155"/>
      <c r="J52" s="156"/>
      <c r="K52" s="154"/>
      <c r="L52" s="154"/>
      <c r="M52" s="154"/>
      <c r="N52" s="154"/>
      <c r="O52" s="484"/>
      <c r="P52" s="432"/>
      <c r="Q52" s="135"/>
      <c r="R52" s="135"/>
      <c r="S52" s="135"/>
    </row>
    <row r="53" spans="1:19" s="137" customFormat="1" ht="13.5" customHeight="1">
      <c r="A53" s="138"/>
      <c r="B53" s="165" t="s">
        <v>51</v>
      </c>
      <c r="C53" s="804" t="s">
        <v>84</v>
      </c>
      <c r="D53" s="166"/>
      <c r="E53" s="167"/>
      <c r="F53" s="167"/>
      <c r="G53" s="167"/>
      <c r="H53" s="167"/>
      <c r="I53" s="168"/>
      <c r="J53" s="169"/>
      <c r="K53" s="167"/>
      <c r="L53" s="167"/>
      <c r="M53" s="167"/>
      <c r="N53" s="167"/>
      <c r="O53" s="168"/>
      <c r="P53" s="432"/>
      <c r="Q53" s="135"/>
      <c r="R53" s="135"/>
      <c r="S53" s="135"/>
    </row>
  </sheetData>
  <sheetProtection/>
  <mergeCells count="6">
    <mergeCell ref="B8:B9"/>
    <mergeCell ref="P8:P9"/>
    <mergeCell ref="B24:B25"/>
    <mergeCell ref="P24:P25"/>
    <mergeCell ref="B40:B41"/>
    <mergeCell ref="P40:P41"/>
  </mergeCells>
  <printOptions/>
  <pageMargins left="0.52" right="0.35" top="0.41" bottom="0.47" header="0.29" footer="0.17"/>
  <pageSetup fitToHeight="1" fitToWidth="1" horizontalDpi="600" verticalDpi="600" orientation="landscape" paperSize="9" scale="57" r:id="rId1"/>
  <headerFooter alignWithMargins="0">
    <oddFooter>&amp;CСтрана &amp;P/&amp;N</oddFooter>
  </headerFooter>
  <rowBreaks count="2" manualBreakCount="2">
    <brk id="2" max="15" man="1"/>
    <brk id="5" max="255" man="1"/>
  </rowBreaks>
  <colBreaks count="1" manualBreakCount="1">
    <brk id="8" max="52" man="1"/>
  </colBreaks>
  <ignoredErrors>
    <ignoredError sqref="B10:B11 B26:B27 B42:B43" numberStoredAsText="1"/>
    <ignoredError sqref="B12:B18 B28:B34 B44:B50" numberStoredAsText="1" twoDigitTextYear="1"/>
    <ignoredError sqref="B19:B21 B35:B37 B51:B5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184" customWidth="1"/>
    <col min="2" max="2" width="8.00390625" style="183" customWidth="1"/>
    <col min="3" max="3" width="42.421875" style="186" customWidth="1"/>
    <col min="4" max="13" width="14.7109375" style="184" customWidth="1"/>
    <col min="14" max="16" width="14.7109375" style="185" customWidth="1"/>
    <col min="17" max="17" width="6.8515625" style="184" customWidth="1"/>
    <col min="18" max="18" width="13.8515625" style="184" customWidth="1"/>
    <col min="19" max="16384" width="9.140625" style="184" customWidth="1"/>
  </cols>
  <sheetData>
    <row r="1" spans="1:16" s="118" customFormat="1" ht="15" customHeight="1">
      <c r="A1" s="111"/>
      <c r="B1" s="112" t="s">
        <v>14</v>
      </c>
      <c r="C1" s="113"/>
      <c r="D1" s="114"/>
      <c r="E1" s="114"/>
      <c r="F1" s="114"/>
      <c r="G1" s="114"/>
      <c r="H1" s="114"/>
      <c r="I1" s="115"/>
      <c r="J1" s="116"/>
      <c r="K1" s="111"/>
      <c r="L1" s="111"/>
      <c r="M1" s="117"/>
      <c r="N1" s="117"/>
      <c r="O1" s="117"/>
      <c r="P1" s="117"/>
    </row>
    <row r="2" spans="1:16" s="118" customFormat="1" ht="15" customHeight="1">
      <c r="A2" s="111"/>
      <c r="B2" s="119"/>
      <c r="C2" s="113"/>
      <c r="D2" s="111"/>
      <c r="E2" s="111"/>
      <c r="F2" s="111"/>
      <c r="G2" s="111"/>
      <c r="H2" s="120"/>
      <c r="I2" s="121"/>
      <c r="J2" s="120"/>
      <c r="K2" s="120"/>
      <c r="L2" s="120"/>
      <c r="M2" s="111"/>
      <c r="N2" s="117"/>
      <c r="O2" s="117"/>
      <c r="P2" s="117"/>
    </row>
    <row r="3" spans="1:16" s="118" customFormat="1" ht="15" customHeight="1">
      <c r="A3" s="111"/>
      <c r="B3" s="122" t="str">
        <f>+CONCATENATE('Naslovna strana'!B13," ",'Naslovna strana'!E13)</f>
        <v>Назив оператора система: </v>
      </c>
      <c r="C3" s="113"/>
      <c r="D3" s="111"/>
      <c r="E3" s="111"/>
      <c r="F3" s="111"/>
      <c r="G3" s="111"/>
      <c r="H3" s="120"/>
      <c r="I3" s="121"/>
      <c r="J3" s="120"/>
      <c r="K3" s="120"/>
      <c r="L3" s="120"/>
      <c r="M3" s="111"/>
      <c r="N3" s="117"/>
      <c r="O3" s="123"/>
      <c r="P3" s="117"/>
    </row>
    <row r="4" spans="1:19" s="129" customFormat="1" ht="15" customHeight="1">
      <c r="A4" s="120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126"/>
      <c r="E4" s="120"/>
      <c r="F4" s="127"/>
      <c r="G4" s="120"/>
      <c r="H4" s="120"/>
      <c r="I4" s="121"/>
      <c r="J4" s="120"/>
      <c r="K4" s="120"/>
      <c r="L4" s="120"/>
      <c r="M4" s="120"/>
      <c r="N4" s="128"/>
      <c r="O4" s="128"/>
      <c r="P4" s="128"/>
      <c r="Q4" s="120"/>
      <c r="R4" s="120"/>
      <c r="S4" s="120"/>
    </row>
    <row r="5" spans="1:19" s="129" customFormat="1" ht="15" customHeight="1">
      <c r="A5" s="120"/>
      <c r="B5" s="124" t="str">
        <f>+CONCATENATE('Naslovna strana'!B27," ",'Naslovna strana'!E27)</f>
        <v>Датум обраде: </v>
      </c>
      <c r="C5" s="125"/>
      <c r="D5" s="126"/>
      <c r="E5" s="120"/>
      <c r="F5" s="127"/>
      <c r="G5" s="120"/>
      <c r="H5" s="120"/>
      <c r="I5" s="121"/>
      <c r="J5" s="120"/>
      <c r="K5" s="120"/>
      <c r="L5" s="120"/>
      <c r="M5" s="120"/>
      <c r="N5" s="128"/>
      <c r="O5" s="128"/>
      <c r="P5" s="128"/>
      <c r="Q5" s="120"/>
      <c r="R5" s="120"/>
      <c r="S5" s="120"/>
    </row>
    <row r="6" spans="12:19" ht="12.75">
      <c r="L6" s="809" t="s">
        <v>263</v>
      </c>
      <c r="M6" s="809"/>
      <c r="N6" s="128"/>
      <c r="O6" s="120"/>
      <c r="P6" s="436"/>
      <c r="Q6" s="328"/>
      <c r="R6" s="328"/>
      <c r="S6" s="328"/>
    </row>
    <row r="7" spans="1:19" s="118" customFormat="1" ht="28.5" customHeight="1" thickBot="1">
      <c r="A7" s="111"/>
      <c r="B7" s="111"/>
      <c r="C7" s="756"/>
      <c r="D7" s="131"/>
      <c r="E7" s="111"/>
      <c r="F7" s="811" t="str">
        <f>"Табела ГТ-Д-10.1 Енергија за испоруку крајњим купцима који су на слободном тржишту у "&amp;'Naslovna strana'!E17&amp;". год. "</f>
        <v>Табела ГТ-Д-10.1 Енергија за испоруку крајњим купцима који су на слободном тржишту у 2023. год. </v>
      </c>
      <c r="G7" s="808"/>
      <c r="H7" s="808"/>
      <c r="I7" s="808"/>
      <c r="J7" s="808"/>
      <c r="K7" s="808"/>
      <c r="L7" s="50"/>
      <c r="M7" s="115"/>
      <c r="N7" s="115"/>
      <c r="O7" s="115"/>
      <c r="P7" s="132" t="s">
        <v>271</v>
      </c>
      <c r="Q7" s="111"/>
      <c r="R7" s="111"/>
      <c r="S7" s="111"/>
    </row>
    <row r="8" spans="1:19" s="134" customFormat="1" ht="17.25" thickTop="1">
      <c r="A8" s="133"/>
      <c r="B8" s="1162" t="s">
        <v>24</v>
      </c>
      <c r="C8" s="493" t="s">
        <v>116</v>
      </c>
      <c r="D8" s="494" t="s">
        <v>33</v>
      </c>
      <c r="E8" s="495" t="s">
        <v>34</v>
      </c>
      <c r="F8" s="495" t="s">
        <v>35</v>
      </c>
      <c r="G8" s="495" t="s">
        <v>36</v>
      </c>
      <c r="H8" s="495" t="s">
        <v>37</v>
      </c>
      <c r="I8" s="496" t="s">
        <v>38</v>
      </c>
      <c r="J8" s="497" t="s">
        <v>39</v>
      </c>
      <c r="K8" s="495" t="s">
        <v>40</v>
      </c>
      <c r="L8" s="495" t="s">
        <v>41</v>
      </c>
      <c r="M8" s="495" t="s">
        <v>42</v>
      </c>
      <c r="N8" s="498" t="s">
        <v>43</v>
      </c>
      <c r="O8" s="499" t="s">
        <v>44</v>
      </c>
      <c r="P8" s="1164" t="s">
        <v>117</v>
      </c>
      <c r="Q8" s="133"/>
      <c r="R8" s="133"/>
      <c r="S8" s="133"/>
    </row>
    <row r="9" spans="1:19" s="134" customFormat="1" ht="13.5" customHeight="1" thickBot="1">
      <c r="A9" s="133"/>
      <c r="B9" s="1163"/>
      <c r="C9" s="500" t="s">
        <v>118</v>
      </c>
      <c r="D9" s="501">
        <v>31</v>
      </c>
      <c r="E9" s="502">
        <v>28</v>
      </c>
      <c r="F9" s="503">
        <v>31</v>
      </c>
      <c r="G9" s="503">
        <v>30</v>
      </c>
      <c r="H9" s="502">
        <v>31</v>
      </c>
      <c r="I9" s="504">
        <v>30</v>
      </c>
      <c r="J9" s="505">
        <v>31</v>
      </c>
      <c r="K9" s="502">
        <v>31</v>
      </c>
      <c r="L9" s="503">
        <v>30</v>
      </c>
      <c r="M9" s="503">
        <v>31</v>
      </c>
      <c r="N9" s="506">
        <v>30</v>
      </c>
      <c r="O9" s="507">
        <v>31</v>
      </c>
      <c r="P9" s="1165"/>
      <c r="Q9" s="133"/>
      <c r="R9" s="133"/>
      <c r="S9" s="133"/>
    </row>
    <row r="10" spans="1:19" s="178" customFormat="1" ht="13.5" customHeight="1" thickTop="1">
      <c r="A10" s="177"/>
      <c r="B10" s="660" t="s">
        <v>15</v>
      </c>
      <c r="C10" s="661" t="s">
        <v>201</v>
      </c>
      <c r="D10" s="662">
        <f aca="true" t="shared" si="0" ref="D10:L10">D11+D18</f>
        <v>0</v>
      </c>
      <c r="E10" s="663">
        <f t="shared" si="0"/>
        <v>0</v>
      </c>
      <c r="F10" s="663">
        <f t="shared" si="0"/>
        <v>0</v>
      </c>
      <c r="G10" s="663">
        <f t="shared" si="0"/>
        <v>0</v>
      </c>
      <c r="H10" s="663">
        <f t="shared" si="0"/>
        <v>0</v>
      </c>
      <c r="I10" s="664">
        <f t="shared" si="0"/>
        <v>0</v>
      </c>
      <c r="J10" s="665">
        <f t="shared" si="0"/>
        <v>0</v>
      </c>
      <c r="K10" s="663">
        <f t="shared" si="0"/>
        <v>0</v>
      </c>
      <c r="L10" s="663">
        <f t="shared" si="0"/>
        <v>0</v>
      </c>
      <c r="M10" s="663">
        <f>M11+M18</f>
        <v>0</v>
      </c>
      <c r="N10" s="663">
        <f>N11+N18</f>
        <v>0</v>
      </c>
      <c r="O10" s="918">
        <f>O11+O18</f>
        <v>0</v>
      </c>
      <c r="P10" s="890">
        <f aca="true" t="shared" si="1" ref="P10:P19">SUM(D10:O10)</f>
        <v>0</v>
      </c>
      <c r="Q10" s="177"/>
      <c r="R10" s="897"/>
      <c r="S10" s="177"/>
    </row>
    <row r="11" spans="1:19" s="137" customFormat="1" ht="13.5" customHeight="1">
      <c r="A11" s="135"/>
      <c r="B11" s="143" t="s">
        <v>16</v>
      </c>
      <c r="C11" s="140" t="s">
        <v>95</v>
      </c>
      <c r="D11" s="173">
        <f>D12+D15+D16+D17</f>
        <v>0</v>
      </c>
      <c r="E11" s="174">
        <f aca="true" t="shared" si="2" ref="E11:L11">E12+E15+E16+E17</f>
        <v>0</v>
      </c>
      <c r="F11" s="174">
        <f t="shared" si="2"/>
        <v>0</v>
      </c>
      <c r="G11" s="174">
        <f t="shared" si="2"/>
        <v>0</v>
      </c>
      <c r="H11" s="174">
        <f t="shared" si="2"/>
        <v>0</v>
      </c>
      <c r="I11" s="162">
        <f t="shared" si="2"/>
        <v>0</v>
      </c>
      <c r="J11" s="175">
        <f t="shared" si="2"/>
        <v>0</v>
      </c>
      <c r="K11" s="174">
        <f t="shared" si="2"/>
        <v>0</v>
      </c>
      <c r="L11" s="174">
        <f t="shared" si="2"/>
        <v>0</v>
      </c>
      <c r="M11" s="174">
        <f>M12+M15+M16+M17</f>
        <v>0</v>
      </c>
      <c r="N11" s="174">
        <f>N12+N15+N16+N17</f>
        <v>0</v>
      </c>
      <c r="O11" s="162">
        <f>O12+O15+O16+O17</f>
        <v>0</v>
      </c>
      <c r="P11" s="891">
        <f t="shared" si="1"/>
        <v>0</v>
      </c>
      <c r="Q11" s="135"/>
      <c r="R11" s="897"/>
      <c r="S11" s="135"/>
    </row>
    <row r="12" spans="1:19" s="137" customFormat="1" ht="13.5" customHeight="1">
      <c r="A12" s="135"/>
      <c r="B12" s="143" t="s">
        <v>47</v>
      </c>
      <c r="C12" s="252" t="s">
        <v>85</v>
      </c>
      <c r="D12" s="173">
        <f>D13+D14</f>
        <v>0</v>
      </c>
      <c r="E12" s="174">
        <f aca="true" t="shared" si="3" ref="E12:L12">E13+E14</f>
        <v>0</v>
      </c>
      <c r="F12" s="174">
        <f t="shared" si="3"/>
        <v>0</v>
      </c>
      <c r="G12" s="174">
        <f t="shared" si="3"/>
        <v>0</v>
      </c>
      <c r="H12" s="174">
        <f t="shared" si="3"/>
        <v>0</v>
      </c>
      <c r="I12" s="162">
        <f t="shared" si="3"/>
        <v>0</v>
      </c>
      <c r="J12" s="175">
        <f t="shared" si="3"/>
        <v>0</v>
      </c>
      <c r="K12" s="174">
        <f t="shared" si="3"/>
        <v>0</v>
      </c>
      <c r="L12" s="174">
        <f t="shared" si="3"/>
        <v>0</v>
      </c>
      <c r="M12" s="174">
        <f>M13+M14</f>
        <v>0</v>
      </c>
      <c r="N12" s="174">
        <f>N13+N14</f>
        <v>0</v>
      </c>
      <c r="O12" s="162">
        <f>O13+O14</f>
        <v>0</v>
      </c>
      <c r="P12" s="891">
        <f t="shared" si="1"/>
        <v>0</v>
      </c>
      <c r="Q12" s="135"/>
      <c r="R12" s="897"/>
      <c r="S12" s="135"/>
    </row>
    <row r="13" spans="1:19" s="137" customFormat="1" ht="13.5" customHeight="1">
      <c r="A13" s="135"/>
      <c r="B13" s="143" t="s">
        <v>245</v>
      </c>
      <c r="C13" s="255" t="s">
        <v>77</v>
      </c>
      <c r="D13" s="752"/>
      <c r="E13" s="753"/>
      <c r="F13" s="753"/>
      <c r="G13" s="753"/>
      <c r="H13" s="753"/>
      <c r="I13" s="754"/>
      <c r="J13" s="755"/>
      <c r="K13" s="753"/>
      <c r="L13" s="753"/>
      <c r="M13" s="753"/>
      <c r="N13" s="753"/>
      <c r="O13" s="754"/>
      <c r="P13" s="891">
        <f t="shared" si="1"/>
        <v>0</v>
      </c>
      <c r="Q13" s="135"/>
      <c r="R13" s="897"/>
      <c r="S13" s="135"/>
    </row>
    <row r="14" spans="1:19" s="137" customFormat="1" ht="13.5" customHeight="1">
      <c r="A14" s="135"/>
      <c r="B14" s="143" t="s">
        <v>246</v>
      </c>
      <c r="C14" s="255" t="s">
        <v>78</v>
      </c>
      <c r="D14" s="752"/>
      <c r="E14" s="753"/>
      <c r="F14" s="753"/>
      <c r="G14" s="753"/>
      <c r="H14" s="753"/>
      <c r="I14" s="754"/>
      <c r="J14" s="755"/>
      <c r="K14" s="753"/>
      <c r="L14" s="753"/>
      <c r="M14" s="753"/>
      <c r="N14" s="753"/>
      <c r="O14" s="754"/>
      <c r="P14" s="891">
        <f t="shared" si="1"/>
        <v>0</v>
      </c>
      <c r="Q14" s="135"/>
      <c r="R14" s="897"/>
      <c r="S14" s="135"/>
    </row>
    <row r="15" spans="1:19" s="137" customFormat="1" ht="13.5" customHeight="1">
      <c r="A15" s="135"/>
      <c r="B15" s="143" t="s">
        <v>48</v>
      </c>
      <c r="C15" s="802" t="s">
        <v>79</v>
      </c>
      <c r="D15" s="752"/>
      <c r="E15" s="753"/>
      <c r="F15" s="753"/>
      <c r="G15" s="753"/>
      <c r="H15" s="753"/>
      <c r="I15" s="754"/>
      <c r="J15" s="755"/>
      <c r="K15" s="753"/>
      <c r="L15" s="753"/>
      <c r="M15" s="753"/>
      <c r="N15" s="753"/>
      <c r="O15" s="754"/>
      <c r="P15" s="891">
        <f t="shared" si="1"/>
        <v>0</v>
      </c>
      <c r="Q15" s="135"/>
      <c r="R15" s="897"/>
      <c r="S15" s="135"/>
    </row>
    <row r="16" spans="1:19" s="137" customFormat="1" ht="13.5" customHeight="1">
      <c r="A16" s="135"/>
      <c r="B16" s="143" t="s">
        <v>119</v>
      </c>
      <c r="C16" s="195" t="s">
        <v>80</v>
      </c>
      <c r="D16" s="752"/>
      <c r="E16" s="753"/>
      <c r="F16" s="753"/>
      <c r="G16" s="753"/>
      <c r="H16" s="753"/>
      <c r="I16" s="754"/>
      <c r="J16" s="755"/>
      <c r="K16" s="753"/>
      <c r="L16" s="753"/>
      <c r="M16" s="753"/>
      <c r="N16" s="753"/>
      <c r="O16" s="754"/>
      <c r="P16" s="891">
        <f t="shared" si="1"/>
        <v>0</v>
      </c>
      <c r="Q16" s="135"/>
      <c r="R16" s="897"/>
      <c r="S16" s="135"/>
    </row>
    <row r="17" spans="1:19" s="137" customFormat="1" ht="13.5" customHeight="1">
      <c r="A17" s="135"/>
      <c r="B17" s="143" t="s">
        <v>247</v>
      </c>
      <c r="C17" s="802" t="s">
        <v>81</v>
      </c>
      <c r="D17" s="752"/>
      <c r="E17" s="753"/>
      <c r="F17" s="753"/>
      <c r="G17" s="753"/>
      <c r="H17" s="753"/>
      <c r="I17" s="754"/>
      <c r="J17" s="755"/>
      <c r="K17" s="753"/>
      <c r="L17" s="753"/>
      <c r="M17" s="753"/>
      <c r="N17" s="753"/>
      <c r="O17" s="754"/>
      <c r="P17" s="891">
        <f t="shared" si="1"/>
        <v>0</v>
      </c>
      <c r="Q17" s="135"/>
      <c r="R17" s="897"/>
      <c r="S17" s="135"/>
    </row>
    <row r="18" spans="1:19" s="163" customFormat="1" ht="13.5" customHeight="1">
      <c r="A18" s="157"/>
      <c r="B18" s="139" t="s">
        <v>71</v>
      </c>
      <c r="C18" s="140" t="s">
        <v>186</v>
      </c>
      <c r="D18" s="158">
        <f>D19+D20+D21</f>
        <v>0</v>
      </c>
      <c r="E18" s="159">
        <f aca="true" t="shared" si="4" ref="E18:O18">E19+E20+E21</f>
        <v>0</v>
      </c>
      <c r="F18" s="159">
        <f t="shared" si="4"/>
        <v>0</v>
      </c>
      <c r="G18" s="159">
        <f t="shared" si="4"/>
        <v>0</v>
      </c>
      <c r="H18" s="159">
        <f t="shared" si="4"/>
        <v>0</v>
      </c>
      <c r="I18" s="160">
        <f t="shared" si="4"/>
        <v>0</v>
      </c>
      <c r="J18" s="161">
        <f t="shared" si="4"/>
        <v>0</v>
      </c>
      <c r="K18" s="159">
        <f t="shared" si="4"/>
        <v>0</v>
      </c>
      <c r="L18" s="159">
        <f t="shared" si="4"/>
        <v>0</v>
      </c>
      <c r="M18" s="159">
        <f t="shared" si="4"/>
        <v>0</v>
      </c>
      <c r="N18" s="159">
        <f t="shared" si="4"/>
        <v>0</v>
      </c>
      <c r="O18" s="160">
        <f t="shared" si="4"/>
        <v>0</v>
      </c>
      <c r="P18" s="146">
        <f t="shared" si="1"/>
        <v>0</v>
      </c>
      <c r="Q18" s="177"/>
      <c r="R18" s="897"/>
      <c r="S18" s="177"/>
    </row>
    <row r="19" spans="1:19" s="137" customFormat="1" ht="13.5" customHeight="1">
      <c r="A19" s="138"/>
      <c r="B19" s="164" t="s">
        <v>49</v>
      </c>
      <c r="C19" s="803" t="s">
        <v>82</v>
      </c>
      <c r="D19" s="153"/>
      <c r="E19" s="154"/>
      <c r="F19" s="154"/>
      <c r="G19" s="154"/>
      <c r="H19" s="154"/>
      <c r="I19" s="155"/>
      <c r="J19" s="156"/>
      <c r="K19" s="154"/>
      <c r="L19" s="154"/>
      <c r="M19" s="154"/>
      <c r="N19" s="154"/>
      <c r="O19" s="155"/>
      <c r="P19" s="151">
        <f t="shared" si="1"/>
        <v>0</v>
      </c>
      <c r="Q19" s="135"/>
      <c r="R19" s="897"/>
      <c r="S19" s="135"/>
    </row>
    <row r="20" spans="1:19" s="137" customFormat="1" ht="13.5" customHeight="1">
      <c r="A20" s="138"/>
      <c r="B20" s="164" t="s">
        <v>50</v>
      </c>
      <c r="C20" s="803" t="s">
        <v>83</v>
      </c>
      <c r="D20" s="153"/>
      <c r="E20" s="154"/>
      <c r="F20" s="154"/>
      <c r="G20" s="154"/>
      <c r="H20" s="154"/>
      <c r="I20" s="155"/>
      <c r="J20" s="156"/>
      <c r="K20" s="154"/>
      <c r="L20" s="154"/>
      <c r="M20" s="154"/>
      <c r="N20" s="154"/>
      <c r="O20" s="155"/>
      <c r="P20" s="151">
        <f>SUM(D20:O20)</f>
        <v>0</v>
      </c>
      <c r="Q20" s="135"/>
      <c r="R20" s="897"/>
      <c r="S20" s="135"/>
    </row>
    <row r="21" spans="1:19" s="137" customFormat="1" ht="13.5" customHeight="1">
      <c r="A21" s="138"/>
      <c r="B21" s="165" t="s">
        <v>51</v>
      </c>
      <c r="C21" s="804" t="s">
        <v>84</v>
      </c>
      <c r="D21" s="166"/>
      <c r="E21" s="167"/>
      <c r="F21" s="167"/>
      <c r="G21" s="167"/>
      <c r="H21" s="167"/>
      <c r="I21" s="168"/>
      <c r="J21" s="169"/>
      <c r="K21" s="167"/>
      <c r="L21" s="167"/>
      <c r="M21" s="167"/>
      <c r="N21" s="167"/>
      <c r="O21" s="168"/>
      <c r="P21" s="170">
        <f>SUM(D21:O21)</f>
        <v>0</v>
      </c>
      <c r="Q21" s="135"/>
      <c r="R21" s="897"/>
      <c r="S21" s="135"/>
    </row>
    <row r="22" spans="1:19" s="137" customFormat="1" ht="13.5" customHeight="1">
      <c r="A22" s="135"/>
      <c r="B22" s="180"/>
      <c r="C22" s="181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135"/>
      <c r="R22" s="897"/>
      <c r="S22" s="135"/>
    </row>
    <row r="23" spans="1:23" s="118" customFormat="1" ht="28.5" customHeight="1" thickBot="1">
      <c r="A23" s="111"/>
      <c r="B23" s="111"/>
      <c r="C23" s="130"/>
      <c r="D23" s="131"/>
      <c r="E23" s="111"/>
      <c r="F23" s="119" t="str">
        <f>"Табела ГТ-Д-10.2 Капацитети, односно МДП за крајње купце који су на слободном тржишту у "&amp;'Naslovna strana'!E17&amp;". год."</f>
        <v>Табела ГТ-Д-10.2 Капацитети, односно МДП за крајње купце који су на слободном тржишту у 2023. год.</v>
      </c>
      <c r="G23" s="115"/>
      <c r="H23" s="115"/>
      <c r="I23" s="115"/>
      <c r="J23" s="115"/>
      <c r="K23" s="115"/>
      <c r="L23" s="115"/>
      <c r="M23" s="115"/>
      <c r="N23" s="115"/>
      <c r="O23" s="132" t="s">
        <v>270</v>
      </c>
      <c r="Q23" s="111"/>
      <c r="R23" s="111"/>
      <c r="S23" s="111"/>
      <c r="U23" s="137"/>
      <c r="V23" s="137"/>
      <c r="W23" s="137"/>
    </row>
    <row r="24" spans="1:23" s="134" customFormat="1" ht="17.25" thickTop="1">
      <c r="A24" s="133"/>
      <c r="B24" s="1162" t="s">
        <v>24</v>
      </c>
      <c r="C24" s="493" t="s">
        <v>116</v>
      </c>
      <c r="D24" s="494" t="s">
        <v>33</v>
      </c>
      <c r="E24" s="495" t="s">
        <v>34</v>
      </c>
      <c r="F24" s="495" t="s">
        <v>35</v>
      </c>
      <c r="G24" s="495" t="s">
        <v>36</v>
      </c>
      <c r="H24" s="495" t="s">
        <v>37</v>
      </c>
      <c r="I24" s="496" t="s">
        <v>38</v>
      </c>
      <c r="J24" s="497" t="s">
        <v>39</v>
      </c>
      <c r="K24" s="495" t="s">
        <v>40</v>
      </c>
      <c r="L24" s="495" t="s">
        <v>41</v>
      </c>
      <c r="M24" s="495" t="s">
        <v>42</v>
      </c>
      <c r="N24" s="498" t="s">
        <v>43</v>
      </c>
      <c r="O24" s="524" t="s">
        <v>44</v>
      </c>
      <c r="P24" s="1166"/>
      <c r="Q24" s="133"/>
      <c r="R24" s="133"/>
      <c r="S24" s="133"/>
      <c r="U24" s="137"/>
      <c r="V24" s="137"/>
      <c r="W24" s="137"/>
    </row>
    <row r="25" spans="1:19" s="134" customFormat="1" ht="13.5" customHeight="1" thickBot="1">
      <c r="A25" s="133"/>
      <c r="B25" s="1163"/>
      <c r="C25" s="500" t="s">
        <v>118</v>
      </c>
      <c r="D25" s="501">
        <v>31</v>
      </c>
      <c r="E25" s="502">
        <v>28</v>
      </c>
      <c r="F25" s="503">
        <v>31</v>
      </c>
      <c r="G25" s="503">
        <v>30</v>
      </c>
      <c r="H25" s="502">
        <v>31</v>
      </c>
      <c r="I25" s="504">
        <v>30</v>
      </c>
      <c r="J25" s="505">
        <v>31</v>
      </c>
      <c r="K25" s="502">
        <v>31</v>
      </c>
      <c r="L25" s="503">
        <v>30</v>
      </c>
      <c r="M25" s="503">
        <v>31</v>
      </c>
      <c r="N25" s="506">
        <v>30</v>
      </c>
      <c r="O25" s="525">
        <v>31</v>
      </c>
      <c r="P25" s="1166"/>
      <c r="Q25" s="133"/>
      <c r="R25" s="133"/>
      <c r="S25" s="133"/>
    </row>
    <row r="26" spans="1:19" s="178" customFormat="1" ht="13.5" customHeight="1" thickTop="1">
      <c r="A26" s="177"/>
      <c r="B26" s="660" t="s">
        <v>15</v>
      </c>
      <c r="C26" s="661" t="s">
        <v>202</v>
      </c>
      <c r="D26" s="662">
        <f aca="true" t="shared" si="5" ref="D26:O26">D27+D34</f>
        <v>0</v>
      </c>
      <c r="E26" s="663">
        <f t="shared" si="5"/>
        <v>0</v>
      </c>
      <c r="F26" s="663">
        <f t="shared" si="5"/>
        <v>0</v>
      </c>
      <c r="G26" s="663">
        <f t="shared" si="5"/>
        <v>0</v>
      </c>
      <c r="H26" s="663">
        <f t="shared" si="5"/>
        <v>0</v>
      </c>
      <c r="I26" s="664">
        <f t="shared" si="5"/>
        <v>0</v>
      </c>
      <c r="J26" s="665">
        <f t="shared" si="5"/>
        <v>0</v>
      </c>
      <c r="K26" s="663">
        <f t="shared" si="5"/>
        <v>0</v>
      </c>
      <c r="L26" s="663">
        <f t="shared" si="5"/>
        <v>0</v>
      </c>
      <c r="M26" s="663">
        <f t="shared" si="5"/>
        <v>0</v>
      </c>
      <c r="N26" s="663">
        <f t="shared" si="5"/>
        <v>0</v>
      </c>
      <c r="O26" s="664">
        <f t="shared" si="5"/>
        <v>0</v>
      </c>
      <c r="P26" s="892"/>
      <c r="Q26" s="892"/>
      <c r="R26" s="892"/>
      <c r="S26" s="177"/>
    </row>
    <row r="27" spans="1:19" s="137" customFormat="1" ht="13.5" customHeight="1">
      <c r="A27" s="135"/>
      <c r="B27" s="143" t="s">
        <v>16</v>
      </c>
      <c r="C27" s="140" t="s">
        <v>95</v>
      </c>
      <c r="D27" s="173">
        <f>D31+D32+D33</f>
        <v>0</v>
      </c>
      <c r="E27" s="174">
        <f aca="true" t="shared" si="6" ref="E27:O27">E31+E32+E33</f>
        <v>0</v>
      </c>
      <c r="F27" s="174">
        <f t="shared" si="6"/>
        <v>0</v>
      </c>
      <c r="G27" s="174">
        <f t="shared" si="6"/>
        <v>0</v>
      </c>
      <c r="H27" s="174">
        <f t="shared" si="6"/>
        <v>0</v>
      </c>
      <c r="I27" s="162">
        <f t="shared" si="6"/>
        <v>0</v>
      </c>
      <c r="J27" s="175">
        <f t="shared" si="6"/>
        <v>0</v>
      </c>
      <c r="K27" s="174">
        <f t="shared" si="6"/>
        <v>0</v>
      </c>
      <c r="L27" s="174">
        <f t="shared" si="6"/>
        <v>0</v>
      </c>
      <c r="M27" s="174">
        <f t="shared" si="6"/>
        <v>0</v>
      </c>
      <c r="N27" s="174">
        <f t="shared" si="6"/>
        <v>0</v>
      </c>
      <c r="O27" s="162">
        <f t="shared" si="6"/>
        <v>0</v>
      </c>
      <c r="P27" s="892"/>
      <c r="Q27" s="892"/>
      <c r="R27" s="892"/>
      <c r="S27" s="135"/>
    </row>
    <row r="28" spans="1:19" s="137" customFormat="1" ht="13.5" customHeight="1">
      <c r="A28" s="135"/>
      <c r="B28" s="143" t="s">
        <v>47</v>
      </c>
      <c r="C28" s="252" t="s">
        <v>85</v>
      </c>
      <c r="D28" s="752"/>
      <c r="E28" s="174">
        <f>$D$28</f>
        <v>0</v>
      </c>
      <c r="F28" s="174">
        <f aca="true" t="shared" si="7" ref="F28:O28">$D$28</f>
        <v>0</v>
      </c>
      <c r="G28" s="174">
        <f t="shared" si="7"/>
        <v>0</v>
      </c>
      <c r="H28" s="174">
        <f t="shared" si="7"/>
        <v>0</v>
      </c>
      <c r="I28" s="162">
        <f t="shared" si="7"/>
        <v>0</v>
      </c>
      <c r="J28" s="175">
        <f t="shared" si="7"/>
        <v>0</v>
      </c>
      <c r="K28" s="174">
        <f t="shared" si="7"/>
        <v>0</v>
      </c>
      <c r="L28" s="174">
        <f t="shared" si="7"/>
        <v>0</v>
      </c>
      <c r="M28" s="174">
        <f t="shared" si="7"/>
        <v>0</v>
      </c>
      <c r="N28" s="174">
        <f t="shared" si="7"/>
        <v>0</v>
      </c>
      <c r="O28" s="162">
        <f t="shared" si="7"/>
        <v>0</v>
      </c>
      <c r="P28" s="892"/>
      <c r="Q28" s="892"/>
      <c r="R28" s="892"/>
      <c r="S28" s="135"/>
    </row>
    <row r="29" spans="1:19" s="137" customFormat="1" ht="13.5" customHeight="1">
      <c r="A29" s="135"/>
      <c r="B29" s="143" t="s">
        <v>245</v>
      </c>
      <c r="C29" s="255" t="s">
        <v>77</v>
      </c>
      <c r="D29" s="173"/>
      <c r="E29" s="174"/>
      <c r="F29" s="174"/>
      <c r="G29" s="174"/>
      <c r="H29" s="174"/>
      <c r="I29" s="162"/>
      <c r="J29" s="175"/>
      <c r="K29" s="174"/>
      <c r="L29" s="174"/>
      <c r="M29" s="174"/>
      <c r="N29" s="174"/>
      <c r="O29" s="162"/>
      <c r="P29" s="432"/>
      <c r="Q29" s="135"/>
      <c r="R29" s="135"/>
      <c r="S29" s="135"/>
    </row>
    <row r="30" spans="1:19" s="137" customFormat="1" ht="13.5" customHeight="1">
      <c r="A30" s="135"/>
      <c r="B30" s="143" t="s">
        <v>246</v>
      </c>
      <c r="C30" s="255" t="s">
        <v>78</v>
      </c>
      <c r="D30" s="173"/>
      <c r="E30" s="174"/>
      <c r="F30" s="174"/>
      <c r="G30" s="174"/>
      <c r="H30" s="174"/>
      <c r="I30" s="162"/>
      <c r="J30" s="175"/>
      <c r="K30" s="174"/>
      <c r="L30" s="174"/>
      <c r="M30" s="174"/>
      <c r="N30" s="174"/>
      <c r="O30" s="162"/>
      <c r="P30" s="432"/>
      <c r="Q30" s="135"/>
      <c r="R30" s="135"/>
      <c r="S30" s="135"/>
    </row>
    <row r="31" spans="1:19" s="137" customFormat="1" ht="13.5" customHeight="1">
      <c r="A31" s="135"/>
      <c r="B31" s="143" t="s">
        <v>48</v>
      </c>
      <c r="C31" s="802" t="s">
        <v>79</v>
      </c>
      <c r="D31" s="752"/>
      <c r="E31" s="753"/>
      <c r="F31" s="753"/>
      <c r="G31" s="753"/>
      <c r="H31" s="753"/>
      <c r="I31" s="754"/>
      <c r="J31" s="752"/>
      <c r="K31" s="753"/>
      <c r="L31" s="753"/>
      <c r="M31" s="753"/>
      <c r="N31" s="753"/>
      <c r="O31" s="917"/>
      <c r="P31" s="432"/>
      <c r="Q31" s="179"/>
      <c r="R31" s="135"/>
      <c r="S31" s="135"/>
    </row>
    <row r="32" spans="1:19" s="137" customFormat="1" ht="13.5" customHeight="1">
      <c r="A32" s="135"/>
      <c r="B32" s="143" t="s">
        <v>119</v>
      </c>
      <c r="C32" s="195" t="s">
        <v>80</v>
      </c>
      <c r="D32" s="752"/>
      <c r="E32" s="753"/>
      <c r="F32" s="753"/>
      <c r="G32" s="753"/>
      <c r="H32" s="753"/>
      <c r="I32" s="754"/>
      <c r="J32" s="752"/>
      <c r="K32" s="753"/>
      <c r="L32" s="753"/>
      <c r="M32" s="753"/>
      <c r="N32" s="753"/>
      <c r="O32" s="754"/>
      <c r="P32" s="432"/>
      <c r="Q32" s="179"/>
      <c r="R32" s="135"/>
      <c r="S32" s="135"/>
    </row>
    <row r="33" spans="1:19" s="137" customFormat="1" ht="13.5" customHeight="1">
      <c r="A33" s="135"/>
      <c r="B33" s="143" t="s">
        <v>247</v>
      </c>
      <c r="C33" s="802" t="s">
        <v>81</v>
      </c>
      <c r="D33" s="752"/>
      <c r="E33" s="753"/>
      <c r="F33" s="753"/>
      <c r="G33" s="753"/>
      <c r="H33" s="753"/>
      <c r="I33" s="754"/>
      <c r="J33" s="752"/>
      <c r="K33" s="753"/>
      <c r="L33" s="753"/>
      <c r="M33" s="753"/>
      <c r="N33" s="753"/>
      <c r="O33" s="754"/>
      <c r="P33" s="432"/>
      <c r="Q33" s="179"/>
      <c r="R33" s="135"/>
      <c r="S33" s="135"/>
    </row>
    <row r="34" spans="1:19" s="163" customFormat="1" ht="13.5" customHeight="1">
      <c r="A34" s="157"/>
      <c r="B34" s="139" t="s">
        <v>71</v>
      </c>
      <c r="C34" s="140" t="s">
        <v>186</v>
      </c>
      <c r="D34" s="158">
        <f>D35+D36+D37</f>
        <v>0</v>
      </c>
      <c r="E34" s="159">
        <f aca="true" t="shared" si="8" ref="E34:L34">E35+E36+E37</f>
        <v>0</v>
      </c>
      <c r="F34" s="159">
        <f t="shared" si="8"/>
        <v>0</v>
      </c>
      <c r="G34" s="159">
        <f t="shared" si="8"/>
        <v>0</v>
      </c>
      <c r="H34" s="159">
        <f t="shared" si="8"/>
        <v>0</v>
      </c>
      <c r="I34" s="160">
        <f t="shared" si="8"/>
        <v>0</v>
      </c>
      <c r="J34" s="161">
        <f t="shared" si="8"/>
        <v>0</v>
      </c>
      <c r="K34" s="159">
        <f t="shared" si="8"/>
        <v>0</v>
      </c>
      <c r="L34" s="159">
        <f t="shared" si="8"/>
        <v>0</v>
      </c>
      <c r="M34" s="159">
        <f>M35+M36+M37</f>
        <v>0</v>
      </c>
      <c r="N34" s="159">
        <f>N35+N36+N37</f>
        <v>0</v>
      </c>
      <c r="O34" s="160">
        <f>O35+O36+O37</f>
        <v>0</v>
      </c>
      <c r="P34" s="432"/>
      <c r="Q34" s="439"/>
      <c r="R34" s="177"/>
      <c r="S34" s="177"/>
    </row>
    <row r="35" spans="1:19" s="137" customFormat="1" ht="13.5" customHeight="1">
      <c r="A35" s="138"/>
      <c r="B35" s="164" t="s">
        <v>49</v>
      </c>
      <c r="C35" s="803" t="s">
        <v>82</v>
      </c>
      <c r="D35" s="153"/>
      <c r="E35" s="154"/>
      <c r="F35" s="154"/>
      <c r="G35" s="154"/>
      <c r="H35" s="154"/>
      <c r="I35" s="155"/>
      <c r="J35" s="156"/>
      <c r="K35" s="154"/>
      <c r="L35" s="154"/>
      <c r="M35" s="154"/>
      <c r="N35" s="154"/>
      <c r="O35" s="155"/>
      <c r="P35" s="432"/>
      <c r="Q35" s="432"/>
      <c r="R35" s="432"/>
      <c r="S35" s="135"/>
    </row>
    <row r="36" spans="1:19" s="137" customFormat="1" ht="13.5" customHeight="1">
      <c r="A36" s="138"/>
      <c r="B36" s="164" t="s">
        <v>50</v>
      </c>
      <c r="C36" s="803" t="s">
        <v>83</v>
      </c>
      <c r="D36" s="153"/>
      <c r="E36" s="154"/>
      <c r="F36" s="154"/>
      <c r="G36" s="154"/>
      <c r="H36" s="154"/>
      <c r="I36" s="155"/>
      <c r="J36" s="156"/>
      <c r="K36" s="154"/>
      <c r="L36" s="154"/>
      <c r="M36" s="154"/>
      <c r="N36" s="154"/>
      <c r="O36" s="155"/>
      <c r="P36" s="432"/>
      <c r="Q36" s="432"/>
      <c r="R36" s="432"/>
      <c r="S36" s="135"/>
    </row>
    <row r="37" spans="1:19" s="137" customFormat="1" ht="13.5" customHeight="1">
      <c r="A37" s="138"/>
      <c r="B37" s="165" t="s">
        <v>51</v>
      </c>
      <c r="C37" s="804" t="s">
        <v>84</v>
      </c>
      <c r="D37" s="166"/>
      <c r="E37" s="167"/>
      <c r="F37" s="167"/>
      <c r="G37" s="167"/>
      <c r="H37" s="167"/>
      <c r="I37" s="168"/>
      <c r="J37" s="169"/>
      <c r="K37" s="167"/>
      <c r="L37" s="167"/>
      <c r="M37" s="167"/>
      <c r="N37" s="167"/>
      <c r="O37" s="168"/>
      <c r="P37" s="432"/>
      <c r="Q37" s="432"/>
      <c r="R37" s="432"/>
      <c r="S37" s="135"/>
    </row>
    <row r="38" spans="4:19" ht="16.5">
      <c r="D38" s="187"/>
      <c r="P38" s="435"/>
      <c r="Q38" s="485"/>
      <c r="R38" s="328"/>
      <c r="S38" s="328"/>
    </row>
    <row r="39" spans="1:19" s="118" customFormat="1" ht="28.5" customHeight="1" thickBot="1">
      <c r="A39" s="111"/>
      <c r="B39" s="111"/>
      <c r="C39" s="130"/>
      <c r="D39" s="131"/>
      <c r="E39" s="111"/>
      <c r="F39" s="119" t="str">
        <f>"Табела ГТ-Д-10.3 Места испоруке крајњим купцима који су на слободном тржишту у "&amp;'Naslovna strana'!E17&amp;". год. "</f>
        <v>Табела ГТ-Д-10.3 Места испоруке крајњим купцима који су на слободном тржишту у 2023. год. </v>
      </c>
      <c r="G39" s="115"/>
      <c r="H39" s="115"/>
      <c r="I39" s="115"/>
      <c r="J39" s="115"/>
      <c r="K39" s="115"/>
      <c r="L39" s="115"/>
      <c r="M39" s="115"/>
      <c r="N39" s="115"/>
      <c r="O39" s="115"/>
      <c r="P39" s="486"/>
      <c r="Q39" s="115"/>
      <c r="R39" s="111"/>
      <c r="S39" s="111"/>
    </row>
    <row r="40" spans="1:19" s="134" customFormat="1" ht="17.25" thickTop="1">
      <c r="A40" s="133"/>
      <c r="B40" s="1162" t="s">
        <v>24</v>
      </c>
      <c r="C40" s="493" t="s">
        <v>116</v>
      </c>
      <c r="D40" s="494" t="s">
        <v>33</v>
      </c>
      <c r="E40" s="495" t="s">
        <v>34</v>
      </c>
      <c r="F40" s="495" t="s">
        <v>35</v>
      </c>
      <c r="G40" s="495" t="s">
        <v>36</v>
      </c>
      <c r="H40" s="495" t="s">
        <v>37</v>
      </c>
      <c r="I40" s="496" t="s">
        <v>38</v>
      </c>
      <c r="J40" s="497" t="s">
        <v>39</v>
      </c>
      <c r="K40" s="495" t="s">
        <v>40</v>
      </c>
      <c r="L40" s="495" t="s">
        <v>41</v>
      </c>
      <c r="M40" s="495" t="s">
        <v>42</v>
      </c>
      <c r="N40" s="498" t="s">
        <v>43</v>
      </c>
      <c r="O40" s="524" t="s">
        <v>44</v>
      </c>
      <c r="P40" s="1166"/>
      <c r="Q40" s="189"/>
      <c r="R40" s="133"/>
      <c r="S40" s="133"/>
    </row>
    <row r="41" spans="1:19" s="134" customFormat="1" ht="13.5" customHeight="1" thickBot="1">
      <c r="A41" s="133"/>
      <c r="B41" s="1163"/>
      <c r="C41" s="500" t="s">
        <v>118</v>
      </c>
      <c r="D41" s="501">
        <v>31</v>
      </c>
      <c r="E41" s="502">
        <v>28</v>
      </c>
      <c r="F41" s="503">
        <v>31</v>
      </c>
      <c r="G41" s="503">
        <v>30</v>
      </c>
      <c r="H41" s="502">
        <v>31</v>
      </c>
      <c r="I41" s="504">
        <v>30</v>
      </c>
      <c r="J41" s="505">
        <v>31</v>
      </c>
      <c r="K41" s="502">
        <v>31</v>
      </c>
      <c r="L41" s="503">
        <v>30</v>
      </c>
      <c r="M41" s="503">
        <v>31</v>
      </c>
      <c r="N41" s="506">
        <v>30</v>
      </c>
      <c r="O41" s="525">
        <v>31</v>
      </c>
      <c r="P41" s="1166"/>
      <c r="Q41" s="189"/>
      <c r="R41" s="133"/>
      <c r="S41" s="133"/>
    </row>
    <row r="42" spans="1:19" s="178" customFormat="1" ht="13.5" customHeight="1" thickTop="1">
      <c r="A42" s="177"/>
      <c r="B42" s="660" t="s">
        <v>15</v>
      </c>
      <c r="C42" s="661" t="s">
        <v>187</v>
      </c>
      <c r="D42" s="662">
        <f aca="true" t="shared" si="9" ref="D42:O42">D43+D50</f>
        <v>0</v>
      </c>
      <c r="E42" s="663">
        <f t="shared" si="9"/>
        <v>0</v>
      </c>
      <c r="F42" s="663">
        <f t="shared" si="9"/>
        <v>0</v>
      </c>
      <c r="G42" s="663">
        <f t="shared" si="9"/>
        <v>0</v>
      </c>
      <c r="H42" s="663">
        <f t="shared" si="9"/>
        <v>0</v>
      </c>
      <c r="I42" s="664">
        <f t="shared" si="9"/>
        <v>0</v>
      </c>
      <c r="J42" s="665">
        <f t="shared" si="9"/>
        <v>0</v>
      </c>
      <c r="K42" s="663">
        <f t="shared" si="9"/>
        <v>0</v>
      </c>
      <c r="L42" s="663">
        <f t="shared" si="9"/>
        <v>0</v>
      </c>
      <c r="M42" s="663">
        <f t="shared" si="9"/>
        <v>0</v>
      </c>
      <c r="N42" s="663">
        <f t="shared" si="9"/>
        <v>0</v>
      </c>
      <c r="O42" s="664">
        <f t="shared" si="9"/>
        <v>0</v>
      </c>
      <c r="P42" s="434"/>
      <c r="Q42" s="439"/>
      <c r="R42" s="177"/>
      <c r="S42" s="177"/>
    </row>
    <row r="43" spans="1:19" s="137" customFormat="1" ht="13.5" customHeight="1">
      <c r="A43" s="135"/>
      <c r="B43" s="143" t="s">
        <v>16</v>
      </c>
      <c r="C43" s="140" t="s">
        <v>95</v>
      </c>
      <c r="D43" s="173">
        <f>D44+D47+D48+D49</f>
        <v>0</v>
      </c>
      <c r="E43" s="174">
        <f aca="true" t="shared" si="10" ref="E43:O43">E44+E47+E48+E49</f>
        <v>0</v>
      </c>
      <c r="F43" s="174">
        <f t="shared" si="10"/>
        <v>0</v>
      </c>
      <c r="G43" s="174">
        <f t="shared" si="10"/>
        <v>0</v>
      </c>
      <c r="H43" s="174">
        <f t="shared" si="10"/>
        <v>0</v>
      </c>
      <c r="I43" s="162">
        <f t="shared" si="10"/>
        <v>0</v>
      </c>
      <c r="J43" s="175">
        <f t="shared" si="10"/>
        <v>0</v>
      </c>
      <c r="K43" s="174">
        <f t="shared" si="10"/>
        <v>0</v>
      </c>
      <c r="L43" s="174">
        <f t="shared" si="10"/>
        <v>0</v>
      </c>
      <c r="M43" s="174">
        <f t="shared" si="10"/>
        <v>0</v>
      </c>
      <c r="N43" s="174">
        <f t="shared" si="10"/>
        <v>0</v>
      </c>
      <c r="O43" s="162">
        <f t="shared" si="10"/>
        <v>0</v>
      </c>
      <c r="P43" s="432"/>
      <c r="Q43" s="179"/>
      <c r="R43" s="135"/>
      <c r="S43" s="135"/>
    </row>
    <row r="44" spans="1:19" s="137" customFormat="1" ht="13.5" customHeight="1">
      <c r="A44" s="135"/>
      <c r="B44" s="143" t="s">
        <v>47</v>
      </c>
      <c r="C44" s="252" t="s">
        <v>85</v>
      </c>
      <c r="D44" s="173">
        <f>D45+D46</f>
        <v>0</v>
      </c>
      <c r="E44" s="174">
        <f aca="true" t="shared" si="11" ref="E44:O44">E45+E46</f>
        <v>0</v>
      </c>
      <c r="F44" s="174">
        <f t="shared" si="11"/>
        <v>0</v>
      </c>
      <c r="G44" s="174">
        <f t="shared" si="11"/>
        <v>0</v>
      </c>
      <c r="H44" s="174">
        <f t="shared" si="11"/>
        <v>0</v>
      </c>
      <c r="I44" s="162">
        <f t="shared" si="11"/>
        <v>0</v>
      </c>
      <c r="J44" s="175">
        <f t="shared" si="11"/>
        <v>0</v>
      </c>
      <c r="K44" s="174">
        <f t="shared" si="11"/>
        <v>0</v>
      </c>
      <c r="L44" s="174">
        <f t="shared" si="11"/>
        <v>0</v>
      </c>
      <c r="M44" s="174">
        <f t="shared" si="11"/>
        <v>0</v>
      </c>
      <c r="N44" s="174">
        <f t="shared" si="11"/>
        <v>0</v>
      </c>
      <c r="O44" s="162">
        <f t="shared" si="11"/>
        <v>0</v>
      </c>
      <c r="P44" s="432"/>
      <c r="Q44" s="179"/>
      <c r="R44" s="135"/>
      <c r="S44" s="135"/>
    </row>
    <row r="45" spans="1:19" s="137" customFormat="1" ht="13.5" customHeight="1">
      <c r="A45" s="135"/>
      <c r="B45" s="143" t="s">
        <v>245</v>
      </c>
      <c r="C45" s="255" t="s">
        <v>77</v>
      </c>
      <c r="D45" s="752"/>
      <c r="E45" s="753"/>
      <c r="F45" s="753"/>
      <c r="G45" s="753"/>
      <c r="H45" s="753"/>
      <c r="I45" s="754"/>
      <c r="J45" s="752"/>
      <c r="K45" s="753"/>
      <c r="L45" s="753"/>
      <c r="M45" s="753"/>
      <c r="N45" s="753"/>
      <c r="O45" s="754"/>
      <c r="P45" s="432"/>
      <c r="Q45" s="179"/>
      <c r="R45" s="135"/>
      <c r="S45" s="135"/>
    </row>
    <row r="46" spans="1:19" s="137" customFormat="1" ht="13.5" customHeight="1">
      <c r="A46" s="135"/>
      <c r="B46" s="143" t="s">
        <v>246</v>
      </c>
      <c r="C46" s="255" t="s">
        <v>78</v>
      </c>
      <c r="D46" s="752"/>
      <c r="E46" s="753"/>
      <c r="F46" s="753"/>
      <c r="G46" s="753"/>
      <c r="H46" s="753"/>
      <c r="I46" s="754"/>
      <c r="J46" s="752"/>
      <c r="K46" s="753"/>
      <c r="L46" s="753"/>
      <c r="M46" s="753"/>
      <c r="N46" s="753"/>
      <c r="O46" s="754"/>
      <c r="P46" s="432"/>
      <c r="Q46" s="179"/>
      <c r="R46" s="135"/>
      <c r="S46" s="135"/>
    </row>
    <row r="47" spans="1:19" s="137" customFormat="1" ht="13.5" customHeight="1">
      <c r="A47" s="135"/>
      <c r="B47" s="143" t="s">
        <v>48</v>
      </c>
      <c r="C47" s="802" t="s">
        <v>79</v>
      </c>
      <c r="D47" s="752"/>
      <c r="E47" s="753"/>
      <c r="F47" s="753"/>
      <c r="G47" s="753"/>
      <c r="H47" s="753"/>
      <c r="I47" s="754"/>
      <c r="J47" s="752"/>
      <c r="K47" s="753"/>
      <c r="L47" s="753"/>
      <c r="M47" s="753"/>
      <c r="N47" s="753"/>
      <c r="O47" s="754"/>
      <c r="P47" s="432"/>
      <c r="Q47" s="179"/>
      <c r="R47" s="135"/>
      <c r="S47" s="135"/>
    </row>
    <row r="48" spans="1:19" s="137" customFormat="1" ht="13.5" customHeight="1">
      <c r="A48" s="135"/>
      <c r="B48" s="143" t="s">
        <v>119</v>
      </c>
      <c r="C48" s="195" t="s">
        <v>80</v>
      </c>
      <c r="D48" s="752"/>
      <c r="E48" s="753"/>
      <c r="F48" s="753"/>
      <c r="G48" s="753"/>
      <c r="H48" s="753"/>
      <c r="I48" s="754"/>
      <c r="J48" s="752"/>
      <c r="K48" s="753"/>
      <c r="L48" s="753"/>
      <c r="M48" s="753"/>
      <c r="N48" s="753"/>
      <c r="O48" s="754"/>
      <c r="P48" s="432"/>
      <c r="Q48" s="179"/>
      <c r="R48" s="135"/>
      <c r="S48" s="135"/>
    </row>
    <row r="49" spans="1:19" s="137" customFormat="1" ht="13.5" customHeight="1">
      <c r="A49" s="135"/>
      <c r="B49" s="143" t="s">
        <v>247</v>
      </c>
      <c r="C49" s="802" t="s">
        <v>81</v>
      </c>
      <c r="D49" s="752"/>
      <c r="E49" s="753"/>
      <c r="F49" s="753"/>
      <c r="G49" s="753"/>
      <c r="H49" s="753"/>
      <c r="I49" s="754"/>
      <c r="J49" s="752"/>
      <c r="K49" s="753"/>
      <c r="L49" s="753"/>
      <c r="M49" s="753"/>
      <c r="N49" s="753"/>
      <c r="O49" s="754"/>
      <c r="P49" s="432"/>
      <c r="Q49" s="179"/>
      <c r="R49" s="135"/>
      <c r="S49" s="135"/>
    </row>
    <row r="50" spans="1:19" s="163" customFormat="1" ht="13.5" customHeight="1">
      <c r="A50" s="157"/>
      <c r="B50" s="139" t="s">
        <v>71</v>
      </c>
      <c r="C50" s="140" t="s">
        <v>186</v>
      </c>
      <c r="D50" s="158">
        <f>D51+D52+D53</f>
        <v>0</v>
      </c>
      <c r="E50" s="159">
        <f aca="true" t="shared" si="12" ref="E50:L50">E51+E52+E53</f>
        <v>0</v>
      </c>
      <c r="F50" s="159">
        <f t="shared" si="12"/>
        <v>0</v>
      </c>
      <c r="G50" s="159">
        <f t="shared" si="12"/>
        <v>0</v>
      </c>
      <c r="H50" s="159">
        <f t="shared" si="12"/>
        <v>0</v>
      </c>
      <c r="I50" s="160">
        <f t="shared" si="12"/>
        <v>0</v>
      </c>
      <c r="J50" s="161">
        <f t="shared" si="12"/>
        <v>0</v>
      </c>
      <c r="K50" s="159">
        <f t="shared" si="12"/>
        <v>0</v>
      </c>
      <c r="L50" s="159">
        <f t="shared" si="12"/>
        <v>0</v>
      </c>
      <c r="M50" s="894">
        <f>M51+M52+M53</f>
        <v>0</v>
      </c>
      <c r="N50" s="894">
        <f>N51+N52+N53</f>
        <v>0</v>
      </c>
      <c r="O50" s="893">
        <f>O51+O52+O53</f>
        <v>0</v>
      </c>
      <c r="P50" s="432"/>
      <c r="Q50" s="439"/>
      <c r="R50" s="177"/>
      <c r="S50" s="177"/>
    </row>
    <row r="51" spans="1:19" s="137" customFormat="1" ht="13.5" customHeight="1">
      <c r="A51" s="138"/>
      <c r="B51" s="164" t="s">
        <v>49</v>
      </c>
      <c r="C51" s="803" t="s">
        <v>82</v>
      </c>
      <c r="D51" s="153"/>
      <c r="E51" s="154"/>
      <c r="F51" s="154"/>
      <c r="G51" s="154"/>
      <c r="H51" s="154"/>
      <c r="I51" s="155"/>
      <c r="J51" s="156"/>
      <c r="K51" s="154"/>
      <c r="L51" s="154"/>
      <c r="M51" s="154"/>
      <c r="N51" s="154"/>
      <c r="O51" s="155"/>
      <c r="P51" s="432"/>
      <c r="Q51" s="135"/>
      <c r="R51" s="135"/>
      <c r="S51" s="135"/>
    </row>
    <row r="52" spans="1:19" s="137" customFormat="1" ht="13.5" customHeight="1">
      <c r="A52" s="138"/>
      <c r="B52" s="164" t="s">
        <v>50</v>
      </c>
      <c r="C52" s="803" t="s">
        <v>83</v>
      </c>
      <c r="D52" s="153"/>
      <c r="E52" s="154"/>
      <c r="F52" s="154"/>
      <c r="G52" s="154"/>
      <c r="H52" s="154"/>
      <c r="I52" s="155"/>
      <c r="J52" s="156"/>
      <c r="K52" s="154"/>
      <c r="L52" s="154"/>
      <c r="M52" s="154"/>
      <c r="N52" s="154"/>
      <c r="O52" s="484"/>
      <c r="P52" s="432"/>
      <c r="Q52" s="135"/>
      <c r="R52" s="135"/>
      <c r="S52" s="135"/>
    </row>
    <row r="53" spans="1:19" s="137" customFormat="1" ht="13.5" customHeight="1">
      <c r="A53" s="138"/>
      <c r="B53" s="165" t="s">
        <v>51</v>
      </c>
      <c r="C53" s="804" t="s">
        <v>84</v>
      </c>
      <c r="D53" s="166"/>
      <c r="E53" s="167"/>
      <c r="F53" s="167"/>
      <c r="G53" s="167"/>
      <c r="H53" s="167"/>
      <c r="I53" s="168"/>
      <c r="J53" s="169"/>
      <c r="K53" s="167"/>
      <c r="L53" s="167"/>
      <c r="M53" s="167"/>
      <c r="N53" s="167"/>
      <c r="O53" s="168"/>
      <c r="P53" s="432"/>
      <c r="Q53" s="135"/>
      <c r="R53" s="135"/>
      <c r="S53" s="135"/>
    </row>
  </sheetData>
  <sheetProtection/>
  <mergeCells count="6">
    <mergeCell ref="B8:B9"/>
    <mergeCell ref="P8:P9"/>
    <mergeCell ref="B24:B25"/>
    <mergeCell ref="P24:P25"/>
    <mergeCell ref="B40:B41"/>
    <mergeCell ref="P40:P41"/>
  </mergeCells>
  <printOptions/>
  <pageMargins left="0.52" right="0.35" top="0.41" bottom="0.47" header="0.29" footer="0.17"/>
  <pageSetup fitToHeight="1" fitToWidth="1" horizontalDpi="600" verticalDpi="600" orientation="landscape" paperSize="9" scale="57" r:id="rId1"/>
  <headerFooter alignWithMargins="0">
    <oddFooter>&amp;CСтрана &amp;P/&amp;N</oddFooter>
  </headerFooter>
  <rowBreaks count="2" manualBreakCount="2">
    <brk id="2" max="15" man="1"/>
    <brk id="5" max="255" man="1"/>
  </rowBreaks>
  <colBreaks count="1" manualBreakCount="1">
    <brk id="8" max="52" man="1"/>
  </colBreaks>
  <ignoredErrors>
    <ignoredError sqref="B10:B11 B26:B27 B42:B43" numberStoredAsText="1"/>
    <ignoredError sqref="B18 B28:B37 B44:B53" numberStoredAsText="1" twoDigitTextYear="1"/>
    <ignoredError sqref="B12:B17 B19:B2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80" zoomScaleNormal="80" zoomScaleSheetLayoutView="75" zoomScalePageLayoutView="0" workbookViewId="0" topLeftCell="A4">
      <selection activeCell="A4" sqref="A4"/>
    </sheetView>
  </sheetViews>
  <sheetFormatPr defaultColWidth="9.140625" defaultRowHeight="12.75"/>
  <cols>
    <col min="1" max="1" width="2.421875" style="184" customWidth="1"/>
    <col min="2" max="2" width="8.00390625" style="183" customWidth="1"/>
    <col min="3" max="3" width="42.421875" style="186" customWidth="1"/>
    <col min="4" max="13" width="14.7109375" style="184" customWidth="1"/>
    <col min="14" max="16" width="14.7109375" style="185" customWidth="1"/>
    <col min="17" max="17" width="1.7109375" style="184" customWidth="1"/>
    <col min="18" max="18" width="7.421875" style="184" customWidth="1"/>
    <col min="19" max="16384" width="9.140625" style="184" customWidth="1"/>
  </cols>
  <sheetData>
    <row r="1" spans="1:16" s="118" customFormat="1" ht="15" customHeight="1">
      <c r="A1" s="111"/>
      <c r="B1" s="112" t="s">
        <v>14</v>
      </c>
      <c r="C1" s="113"/>
      <c r="D1" s="114"/>
      <c r="E1" s="114"/>
      <c r="F1" s="114"/>
      <c r="G1" s="114"/>
      <c r="H1" s="114"/>
      <c r="I1" s="115"/>
      <c r="J1" s="454"/>
      <c r="K1" s="111"/>
      <c r="L1" s="111"/>
      <c r="M1" s="117"/>
      <c r="N1" s="117"/>
      <c r="O1" s="117"/>
      <c r="P1" s="117"/>
    </row>
    <row r="2" spans="1:16" s="118" customFormat="1" ht="15" customHeight="1">
      <c r="A2" s="111"/>
      <c r="B2" s="119"/>
      <c r="C2" s="113"/>
      <c r="D2" s="111"/>
      <c r="E2" s="111"/>
      <c r="F2" s="111"/>
      <c r="G2" s="111"/>
      <c r="H2" s="120"/>
      <c r="I2" s="121"/>
      <c r="J2" s="120"/>
      <c r="K2" s="120"/>
      <c r="L2" s="120"/>
      <c r="M2" s="111"/>
      <c r="N2" s="117"/>
      <c r="O2" s="117"/>
      <c r="P2" s="117"/>
    </row>
    <row r="3" spans="1:16" s="118" customFormat="1" ht="15" customHeight="1">
      <c r="A3" s="111"/>
      <c r="B3" s="122" t="str">
        <f>+CONCATENATE('Naslovna strana'!B13," ",'Naslovna strana'!E13)</f>
        <v>Назив оператора система: </v>
      </c>
      <c r="C3" s="113"/>
      <c r="D3" s="111"/>
      <c r="E3" s="111"/>
      <c r="F3" s="111"/>
      <c r="G3" s="111"/>
      <c r="H3" s="120"/>
      <c r="I3" s="121"/>
      <c r="J3" s="120"/>
      <c r="K3" s="120"/>
      <c r="L3" s="120"/>
      <c r="M3" s="111"/>
      <c r="N3" s="117"/>
      <c r="O3" s="123"/>
      <c r="P3" s="117"/>
    </row>
    <row r="4" spans="1:19" s="129" customFormat="1" ht="15" customHeight="1">
      <c r="A4" s="120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126"/>
      <c r="E4" s="120"/>
      <c r="F4" s="127"/>
      <c r="G4" s="120"/>
      <c r="H4" s="120"/>
      <c r="I4" s="121"/>
      <c r="J4" s="120"/>
      <c r="K4" s="120"/>
      <c r="L4" s="120"/>
      <c r="M4" s="120"/>
      <c r="N4" s="128"/>
      <c r="O4" s="128"/>
      <c r="P4" s="128"/>
      <c r="Q4" s="120"/>
      <c r="R4" s="120"/>
      <c r="S4" s="120"/>
    </row>
    <row r="5" spans="1:19" s="129" customFormat="1" ht="15" customHeight="1">
      <c r="A5" s="120"/>
      <c r="B5" s="124" t="str">
        <f>+CONCATENATE('Naslovna strana'!B27," ",'Naslovna strana'!E27)</f>
        <v>Датум обраде: </v>
      </c>
      <c r="C5" s="125"/>
      <c r="D5" s="126"/>
      <c r="E5" s="120"/>
      <c r="F5" s="127"/>
      <c r="G5" s="120"/>
      <c r="H5" s="120"/>
      <c r="I5" s="121"/>
      <c r="J5" s="120"/>
      <c r="P5" s="120"/>
      <c r="S5" s="120"/>
    </row>
    <row r="6" spans="12:19" ht="12.75">
      <c r="L6" s="809" t="s">
        <v>262</v>
      </c>
      <c r="M6" s="809"/>
      <c r="N6" s="128"/>
      <c r="O6" s="120"/>
      <c r="P6" s="328"/>
      <c r="S6" s="328"/>
    </row>
    <row r="7" spans="1:19" s="118" customFormat="1" ht="28.5" customHeight="1" thickBot="1">
      <c r="A7" s="111"/>
      <c r="B7" s="111"/>
      <c r="C7" s="756"/>
      <c r="D7" s="131"/>
      <c r="E7" s="111"/>
      <c r="F7" s="811" t="str">
        <f>"Табела ГТ-Д-11.1 Енергија за испоруку крајњим купцима који су били на резервном снабдевању у "&amp;'Naslovna strana'!E17&amp;". год. "</f>
        <v>Табела ГТ-Д-11.1 Енергија за испоруку крајњим купцима који су били на резервном снабдевању у 2023. год. </v>
      </c>
      <c r="G7" s="808"/>
      <c r="H7" s="808"/>
      <c r="I7" s="808"/>
      <c r="J7" s="808"/>
      <c r="K7" s="808"/>
      <c r="L7" s="50"/>
      <c r="M7" s="50"/>
      <c r="N7" s="115"/>
      <c r="O7" s="115"/>
      <c r="P7" s="132" t="s">
        <v>271</v>
      </c>
      <c r="Q7" s="111"/>
      <c r="R7" s="111"/>
      <c r="S7" s="111"/>
    </row>
    <row r="8" spans="1:19" s="134" customFormat="1" ht="17.25" thickTop="1">
      <c r="A8" s="133"/>
      <c r="B8" s="1162" t="s">
        <v>24</v>
      </c>
      <c r="C8" s="493" t="s">
        <v>116</v>
      </c>
      <c r="D8" s="494" t="s">
        <v>33</v>
      </c>
      <c r="E8" s="495" t="s">
        <v>34</v>
      </c>
      <c r="F8" s="495" t="s">
        <v>35</v>
      </c>
      <c r="G8" s="495" t="s">
        <v>36</v>
      </c>
      <c r="H8" s="495" t="s">
        <v>37</v>
      </c>
      <c r="I8" s="496" t="s">
        <v>38</v>
      </c>
      <c r="J8" s="497" t="s">
        <v>39</v>
      </c>
      <c r="K8" s="495" t="s">
        <v>40</v>
      </c>
      <c r="L8" s="495" t="s">
        <v>41</v>
      </c>
      <c r="M8" s="495" t="s">
        <v>42</v>
      </c>
      <c r="N8" s="498" t="s">
        <v>43</v>
      </c>
      <c r="O8" s="499" t="s">
        <v>44</v>
      </c>
      <c r="P8" s="1164" t="s">
        <v>117</v>
      </c>
      <c r="Q8" s="133"/>
      <c r="R8" s="133"/>
      <c r="S8" s="133"/>
    </row>
    <row r="9" spans="1:19" s="134" customFormat="1" ht="13.5" customHeight="1" thickBot="1">
      <c r="A9" s="133"/>
      <c r="B9" s="1163"/>
      <c r="C9" s="500" t="s">
        <v>118</v>
      </c>
      <c r="D9" s="501">
        <v>31</v>
      </c>
      <c r="E9" s="502">
        <v>28</v>
      </c>
      <c r="F9" s="503">
        <v>31</v>
      </c>
      <c r="G9" s="503">
        <v>30</v>
      </c>
      <c r="H9" s="502">
        <v>31</v>
      </c>
      <c r="I9" s="504">
        <v>30</v>
      </c>
      <c r="J9" s="505">
        <v>31</v>
      </c>
      <c r="K9" s="502">
        <v>31</v>
      </c>
      <c r="L9" s="503">
        <v>30</v>
      </c>
      <c r="M9" s="503">
        <v>31</v>
      </c>
      <c r="N9" s="506">
        <v>30</v>
      </c>
      <c r="O9" s="507">
        <v>31</v>
      </c>
      <c r="P9" s="1165"/>
      <c r="Q9" s="133"/>
      <c r="R9" s="133"/>
      <c r="S9" s="133"/>
    </row>
    <row r="10" spans="1:19" s="178" customFormat="1" ht="13.5" customHeight="1" thickTop="1">
      <c r="A10" s="177"/>
      <c r="B10" s="660" t="s">
        <v>15</v>
      </c>
      <c r="C10" s="661" t="s">
        <v>201</v>
      </c>
      <c r="D10" s="662">
        <f aca="true" t="shared" si="0" ref="D10:O10">D11+D18</f>
        <v>0</v>
      </c>
      <c r="E10" s="663">
        <f t="shared" si="0"/>
        <v>0</v>
      </c>
      <c r="F10" s="663">
        <f t="shared" si="0"/>
        <v>0</v>
      </c>
      <c r="G10" s="663">
        <f t="shared" si="0"/>
        <v>0</v>
      </c>
      <c r="H10" s="663">
        <f t="shared" si="0"/>
        <v>0</v>
      </c>
      <c r="I10" s="664">
        <f t="shared" si="0"/>
        <v>0</v>
      </c>
      <c r="J10" s="665">
        <f t="shared" si="0"/>
        <v>0</v>
      </c>
      <c r="K10" s="663">
        <f t="shared" si="0"/>
        <v>0</v>
      </c>
      <c r="L10" s="663">
        <f t="shared" si="0"/>
        <v>0</v>
      </c>
      <c r="M10" s="663">
        <f t="shared" si="0"/>
        <v>0</v>
      </c>
      <c r="N10" s="663">
        <f t="shared" si="0"/>
        <v>0</v>
      </c>
      <c r="O10" s="664">
        <f t="shared" si="0"/>
        <v>0</v>
      </c>
      <c r="P10" s="666">
        <f aca="true" t="shared" si="1" ref="P10:P19">SUM(D10:O10)</f>
        <v>0</v>
      </c>
      <c r="Q10" s="177"/>
      <c r="R10" s="177"/>
      <c r="S10" s="177"/>
    </row>
    <row r="11" spans="1:19" s="137" customFormat="1" ht="13.5" customHeight="1">
      <c r="A11" s="135"/>
      <c r="B11" s="143" t="s">
        <v>16</v>
      </c>
      <c r="C11" s="140" t="s">
        <v>95</v>
      </c>
      <c r="D11" s="173">
        <f>D12+D15+D16+D17</f>
        <v>0</v>
      </c>
      <c r="E11" s="174">
        <f aca="true" t="shared" si="2" ref="E11:O11">E12+E15+E16+E17</f>
        <v>0</v>
      </c>
      <c r="F11" s="174">
        <f t="shared" si="2"/>
        <v>0</v>
      </c>
      <c r="G11" s="174">
        <f t="shared" si="2"/>
        <v>0</v>
      </c>
      <c r="H11" s="174">
        <f t="shared" si="2"/>
        <v>0</v>
      </c>
      <c r="I11" s="162">
        <f t="shared" si="2"/>
        <v>0</v>
      </c>
      <c r="J11" s="175">
        <f t="shared" si="2"/>
        <v>0</v>
      </c>
      <c r="K11" s="174">
        <f t="shared" si="2"/>
        <v>0</v>
      </c>
      <c r="L11" s="174">
        <f t="shared" si="2"/>
        <v>0</v>
      </c>
      <c r="M11" s="174">
        <f t="shared" si="2"/>
        <v>0</v>
      </c>
      <c r="N11" s="174">
        <f t="shared" si="2"/>
        <v>0</v>
      </c>
      <c r="O11" s="162">
        <f t="shared" si="2"/>
        <v>0</v>
      </c>
      <c r="P11" s="146">
        <f t="shared" si="1"/>
        <v>0</v>
      </c>
      <c r="Q11" s="135"/>
      <c r="R11" s="135"/>
      <c r="S11" s="135"/>
    </row>
    <row r="12" spans="1:19" s="137" customFormat="1" ht="13.5" customHeight="1">
      <c r="A12" s="135"/>
      <c r="B12" s="143" t="s">
        <v>47</v>
      </c>
      <c r="C12" s="252" t="s">
        <v>85</v>
      </c>
      <c r="D12" s="173">
        <f>D13+D14</f>
        <v>0</v>
      </c>
      <c r="E12" s="174">
        <f aca="true" t="shared" si="3" ref="E12:O12">E13+E14</f>
        <v>0</v>
      </c>
      <c r="F12" s="174">
        <f t="shared" si="3"/>
        <v>0</v>
      </c>
      <c r="G12" s="174">
        <f t="shared" si="3"/>
        <v>0</v>
      </c>
      <c r="H12" s="174">
        <f t="shared" si="3"/>
        <v>0</v>
      </c>
      <c r="I12" s="162">
        <f t="shared" si="3"/>
        <v>0</v>
      </c>
      <c r="J12" s="175">
        <f t="shared" si="3"/>
        <v>0</v>
      </c>
      <c r="K12" s="174">
        <f t="shared" si="3"/>
        <v>0</v>
      </c>
      <c r="L12" s="174">
        <f t="shared" si="3"/>
        <v>0</v>
      </c>
      <c r="M12" s="174">
        <f t="shared" si="3"/>
        <v>0</v>
      </c>
      <c r="N12" s="174">
        <f t="shared" si="3"/>
        <v>0</v>
      </c>
      <c r="O12" s="162">
        <f t="shared" si="3"/>
        <v>0</v>
      </c>
      <c r="P12" s="146">
        <f t="shared" si="1"/>
        <v>0</v>
      </c>
      <c r="Q12" s="135"/>
      <c r="R12" s="135"/>
      <c r="S12" s="135"/>
    </row>
    <row r="13" spans="1:19" s="137" customFormat="1" ht="13.5" customHeight="1">
      <c r="A13" s="135"/>
      <c r="B13" s="143" t="s">
        <v>245</v>
      </c>
      <c r="C13" s="255" t="s">
        <v>77</v>
      </c>
      <c r="D13" s="752"/>
      <c r="E13" s="753"/>
      <c r="F13" s="753"/>
      <c r="G13" s="753"/>
      <c r="H13" s="753"/>
      <c r="I13" s="754"/>
      <c r="J13" s="755"/>
      <c r="K13" s="753"/>
      <c r="L13" s="753"/>
      <c r="M13" s="753"/>
      <c r="N13" s="753"/>
      <c r="O13" s="917"/>
      <c r="P13" s="146">
        <f t="shared" si="1"/>
        <v>0</v>
      </c>
      <c r="Q13" s="135"/>
      <c r="R13" s="135"/>
      <c r="S13" s="135"/>
    </row>
    <row r="14" spans="1:19" s="137" customFormat="1" ht="13.5" customHeight="1">
      <c r="A14" s="135"/>
      <c r="B14" s="143" t="s">
        <v>246</v>
      </c>
      <c r="C14" s="255" t="s">
        <v>78</v>
      </c>
      <c r="D14" s="752"/>
      <c r="E14" s="753"/>
      <c r="F14" s="753"/>
      <c r="G14" s="753"/>
      <c r="H14" s="753"/>
      <c r="I14" s="754"/>
      <c r="J14" s="755"/>
      <c r="K14" s="753"/>
      <c r="L14" s="753"/>
      <c r="M14" s="753"/>
      <c r="N14" s="753"/>
      <c r="O14" s="754"/>
      <c r="P14" s="146">
        <f t="shared" si="1"/>
        <v>0</v>
      </c>
      <c r="Q14" s="135"/>
      <c r="R14" s="135"/>
      <c r="S14" s="135"/>
    </row>
    <row r="15" spans="1:19" s="137" customFormat="1" ht="13.5" customHeight="1">
      <c r="A15" s="135"/>
      <c r="B15" s="143" t="s">
        <v>48</v>
      </c>
      <c r="C15" s="802" t="s">
        <v>79</v>
      </c>
      <c r="D15" s="752"/>
      <c r="E15" s="753"/>
      <c r="F15" s="753"/>
      <c r="G15" s="753"/>
      <c r="H15" s="753"/>
      <c r="I15" s="754"/>
      <c r="J15" s="755"/>
      <c r="K15" s="753"/>
      <c r="L15" s="753"/>
      <c r="M15" s="753"/>
      <c r="N15" s="753"/>
      <c r="O15" s="754"/>
      <c r="P15" s="146">
        <f t="shared" si="1"/>
        <v>0</v>
      </c>
      <c r="Q15" s="135"/>
      <c r="R15" s="135"/>
      <c r="S15" s="135"/>
    </row>
    <row r="16" spans="1:19" s="137" customFormat="1" ht="13.5" customHeight="1">
      <c r="A16" s="135"/>
      <c r="B16" s="143" t="s">
        <v>119</v>
      </c>
      <c r="C16" s="195" t="s">
        <v>80</v>
      </c>
      <c r="D16" s="752"/>
      <c r="E16" s="753"/>
      <c r="F16" s="753"/>
      <c r="G16" s="753"/>
      <c r="H16" s="753"/>
      <c r="I16" s="754"/>
      <c r="J16" s="755"/>
      <c r="K16" s="753"/>
      <c r="L16" s="753"/>
      <c r="M16" s="753"/>
      <c r="N16" s="753"/>
      <c r="O16" s="754"/>
      <c r="P16" s="146">
        <f t="shared" si="1"/>
        <v>0</v>
      </c>
      <c r="Q16" s="135"/>
      <c r="R16" s="135"/>
      <c r="S16" s="135"/>
    </row>
    <row r="17" spans="1:19" s="137" customFormat="1" ht="13.5" customHeight="1">
      <c r="A17" s="135"/>
      <c r="B17" s="143" t="s">
        <v>247</v>
      </c>
      <c r="C17" s="802" t="s">
        <v>81</v>
      </c>
      <c r="D17" s="752"/>
      <c r="E17" s="753"/>
      <c r="F17" s="753"/>
      <c r="G17" s="753"/>
      <c r="H17" s="753"/>
      <c r="I17" s="754"/>
      <c r="J17" s="755"/>
      <c r="K17" s="753"/>
      <c r="L17" s="753"/>
      <c r="M17" s="753"/>
      <c r="N17" s="753"/>
      <c r="O17" s="754"/>
      <c r="P17" s="146">
        <f t="shared" si="1"/>
        <v>0</v>
      </c>
      <c r="Q17" s="135"/>
      <c r="R17" s="135"/>
      <c r="S17" s="135"/>
    </row>
    <row r="18" spans="1:19" s="163" customFormat="1" ht="13.5" customHeight="1">
      <c r="A18" s="157"/>
      <c r="B18" s="139" t="s">
        <v>71</v>
      </c>
      <c r="C18" s="140" t="s">
        <v>186</v>
      </c>
      <c r="D18" s="158">
        <f>D19+D20+D21</f>
        <v>0</v>
      </c>
      <c r="E18" s="159">
        <f aca="true" t="shared" si="4" ref="E18:L18">E19+E20+E21</f>
        <v>0</v>
      </c>
      <c r="F18" s="159">
        <f t="shared" si="4"/>
        <v>0</v>
      </c>
      <c r="G18" s="159">
        <f t="shared" si="4"/>
        <v>0</v>
      </c>
      <c r="H18" s="159">
        <f t="shared" si="4"/>
        <v>0</v>
      </c>
      <c r="I18" s="160">
        <f t="shared" si="4"/>
        <v>0</v>
      </c>
      <c r="J18" s="161">
        <f t="shared" si="4"/>
        <v>0</v>
      </c>
      <c r="K18" s="159">
        <f t="shared" si="4"/>
        <v>0</v>
      </c>
      <c r="L18" s="159">
        <f t="shared" si="4"/>
        <v>0</v>
      </c>
      <c r="M18" s="159">
        <f>M19+M20+M21</f>
        <v>0</v>
      </c>
      <c r="N18" s="159">
        <f>N19+N20+N21</f>
        <v>0</v>
      </c>
      <c r="O18" s="162">
        <f>O19+O20+O21</f>
        <v>0</v>
      </c>
      <c r="P18" s="146">
        <f t="shared" si="1"/>
        <v>0</v>
      </c>
      <c r="Q18" s="177"/>
      <c r="R18" s="177"/>
      <c r="S18" s="177"/>
    </row>
    <row r="19" spans="1:19" s="137" customFormat="1" ht="13.5" customHeight="1">
      <c r="A19" s="138"/>
      <c r="B19" s="164" t="s">
        <v>49</v>
      </c>
      <c r="C19" s="803" t="s">
        <v>82</v>
      </c>
      <c r="D19" s="153"/>
      <c r="E19" s="154"/>
      <c r="F19" s="154"/>
      <c r="G19" s="154"/>
      <c r="H19" s="154"/>
      <c r="I19" s="155"/>
      <c r="J19" s="156"/>
      <c r="K19" s="154"/>
      <c r="L19" s="154"/>
      <c r="M19" s="154"/>
      <c r="N19" s="154"/>
      <c r="O19" s="155"/>
      <c r="P19" s="151">
        <f t="shared" si="1"/>
        <v>0</v>
      </c>
      <c r="Q19" s="135"/>
      <c r="R19" s="135"/>
      <c r="S19" s="135"/>
    </row>
    <row r="20" spans="1:19" s="137" customFormat="1" ht="13.5" customHeight="1">
      <c r="A20" s="138"/>
      <c r="B20" s="164" t="s">
        <v>50</v>
      </c>
      <c r="C20" s="803" t="s">
        <v>83</v>
      </c>
      <c r="D20" s="153"/>
      <c r="E20" s="154"/>
      <c r="F20" s="154"/>
      <c r="G20" s="154"/>
      <c r="H20" s="154"/>
      <c r="I20" s="155"/>
      <c r="J20" s="156"/>
      <c r="K20" s="154"/>
      <c r="L20" s="154"/>
      <c r="M20" s="154"/>
      <c r="N20" s="154"/>
      <c r="O20" s="155"/>
      <c r="P20" s="151">
        <f>SUM(D20:O20)</f>
        <v>0</v>
      </c>
      <c r="Q20" s="135"/>
      <c r="R20" s="135"/>
      <c r="S20" s="135"/>
    </row>
    <row r="21" spans="1:19" s="137" customFormat="1" ht="13.5" customHeight="1">
      <c r="A21" s="138"/>
      <c r="B21" s="165" t="s">
        <v>51</v>
      </c>
      <c r="C21" s="804" t="s">
        <v>84</v>
      </c>
      <c r="D21" s="166"/>
      <c r="E21" s="167"/>
      <c r="F21" s="167"/>
      <c r="G21" s="167"/>
      <c r="H21" s="167"/>
      <c r="I21" s="168"/>
      <c r="J21" s="169"/>
      <c r="K21" s="167"/>
      <c r="L21" s="167"/>
      <c r="M21" s="167"/>
      <c r="N21" s="167"/>
      <c r="O21" s="168"/>
      <c r="P21" s="170">
        <f>SUM(D21:O21)</f>
        <v>0</v>
      </c>
      <c r="Q21" s="135"/>
      <c r="R21" s="135"/>
      <c r="S21" s="135"/>
    </row>
    <row r="22" spans="1:19" s="137" customFormat="1" ht="13.5" customHeight="1">
      <c r="A22" s="135"/>
      <c r="B22" s="180"/>
      <c r="C22" s="181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135"/>
      <c r="R22" s="135"/>
      <c r="S22" s="135"/>
    </row>
    <row r="23" spans="1:19" s="118" customFormat="1" ht="28.5" customHeight="1" thickBot="1">
      <c r="A23" s="111"/>
      <c r="B23" s="111"/>
      <c r="C23" s="130"/>
      <c r="D23" s="131"/>
      <c r="E23" s="111"/>
      <c r="F23" s="218" t="str">
        <f>"Табела ГТ-Д-11.2 Капацитети, односно МДП за крајње купце који су били на резервном снабдевању у "&amp;'Naslovna strana'!E17&amp;". год."</f>
        <v>Табела ГТ-Д-11.2 Капацитети, односно МДП за крајње купце који су били на резервном снабдевању у 2023. год.</v>
      </c>
      <c r="G23" s="810"/>
      <c r="H23" s="810"/>
      <c r="I23" s="810"/>
      <c r="J23" s="810"/>
      <c r="K23" s="810"/>
      <c r="L23" s="810"/>
      <c r="M23" s="115"/>
      <c r="N23" s="115"/>
      <c r="O23" s="132" t="s">
        <v>270</v>
      </c>
      <c r="Q23" s="111"/>
      <c r="R23" s="111"/>
      <c r="S23" s="111"/>
    </row>
    <row r="24" spans="1:19" s="134" customFormat="1" ht="17.25" thickTop="1">
      <c r="A24" s="133"/>
      <c r="B24" s="1162" t="s">
        <v>24</v>
      </c>
      <c r="C24" s="493" t="s">
        <v>116</v>
      </c>
      <c r="D24" s="494" t="s">
        <v>33</v>
      </c>
      <c r="E24" s="495" t="s">
        <v>34</v>
      </c>
      <c r="F24" s="495" t="s">
        <v>35</v>
      </c>
      <c r="G24" s="495" t="s">
        <v>36</v>
      </c>
      <c r="H24" s="495" t="s">
        <v>37</v>
      </c>
      <c r="I24" s="496" t="s">
        <v>38</v>
      </c>
      <c r="J24" s="497" t="s">
        <v>39</v>
      </c>
      <c r="K24" s="495" t="s">
        <v>40</v>
      </c>
      <c r="L24" s="495" t="s">
        <v>41</v>
      </c>
      <c r="M24" s="495" t="s">
        <v>42</v>
      </c>
      <c r="N24" s="498" t="s">
        <v>43</v>
      </c>
      <c r="O24" s="524" t="s">
        <v>44</v>
      </c>
      <c r="P24" s="1166"/>
      <c r="Q24" s="133"/>
      <c r="R24" s="133"/>
      <c r="S24" s="133"/>
    </row>
    <row r="25" spans="1:19" s="134" customFormat="1" ht="13.5" customHeight="1" thickBot="1">
      <c r="A25" s="133"/>
      <c r="B25" s="1163"/>
      <c r="C25" s="500" t="s">
        <v>118</v>
      </c>
      <c r="D25" s="501">
        <v>31</v>
      </c>
      <c r="E25" s="502">
        <v>28</v>
      </c>
      <c r="F25" s="503">
        <v>31</v>
      </c>
      <c r="G25" s="503">
        <v>30</v>
      </c>
      <c r="H25" s="502">
        <v>31</v>
      </c>
      <c r="I25" s="504">
        <v>30</v>
      </c>
      <c r="J25" s="505">
        <v>31</v>
      </c>
      <c r="K25" s="502">
        <v>31</v>
      </c>
      <c r="L25" s="503">
        <v>30</v>
      </c>
      <c r="M25" s="503">
        <v>31</v>
      </c>
      <c r="N25" s="506">
        <v>30</v>
      </c>
      <c r="O25" s="525">
        <v>31</v>
      </c>
      <c r="P25" s="1166"/>
      <c r="Q25" s="133"/>
      <c r="R25" s="133"/>
      <c r="S25" s="133"/>
    </row>
    <row r="26" spans="1:19" s="178" customFormat="1" ht="13.5" customHeight="1" thickTop="1">
      <c r="A26" s="177"/>
      <c r="B26" s="660" t="s">
        <v>15</v>
      </c>
      <c r="C26" s="661" t="s">
        <v>202</v>
      </c>
      <c r="D26" s="662">
        <f aca="true" t="shared" si="5" ref="D26:O26">D27+D34</f>
        <v>0</v>
      </c>
      <c r="E26" s="663">
        <f t="shared" si="5"/>
        <v>0</v>
      </c>
      <c r="F26" s="663">
        <f t="shared" si="5"/>
        <v>0</v>
      </c>
      <c r="G26" s="663">
        <f t="shared" si="5"/>
        <v>0</v>
      </c>
      <c r="H26" s="663">
        <f t="shared" si="5"/>
        <v>0</v>
      </c>
      <c r="I26" s="664">
        <f t="shared" si="5"/>
        <v>0</v>
      </c>
      <c r="J26" s="665">
        <f t="shared" si="5"/>
        <v>0</v>
      </c>
      <c r="K26" s="663">
        <f t="shared" si="5"/>
        <v>0</v>
      </c>
      <c r="L26" s="663">
        <f t="shared" si="5"/>
        <v>0</v>
      </c>
      <c r="M26" s="663">
        <f t="shared" si="5"/>
        <v>0</v>
      </c>
      <c r="N26" s="663">
        <f t="shared" si="5"/>
        <v>0</v>
      </c>
      <c r="O26" s="664">
        <f t="shared" si="5"/>
        <v>0</v>
      </c>
      <c r="P26" s="434"/>
      <c r="Q26" s="177"/>
      <c r="R26" s="177"/>
      <c r="S26" s="177"/>
    </row>
    <row r="27" spans="1:19" s="137" customFormat="1" ht="13.5" customHeight="1">
      <c r="A27" s="135"/>
      <c r="B27" s="143" t="s">
        <v>16</v>
      </c>
      <c r="C27" s="140" t="s">
        <v>95</v>
      </c>
      <c r="D27" s="173">
        <f>D31+D32+D33</f>
        <v>0</v>
      </c>
      <c r="E27" s="174">
        <f aca="true" t="shared" si="6" ref="E27:O27">E31+E32+E33</f>
        <v>0</v>
      </c>
      <c r="F27" s="174">
        <f t="shared" si="6"/>
        <v>0</v>
      </c>
      <c r="G27" s="174">
        <f t="shared" si="6"/>
        <v>0</v>
      </c>
      <c r="H27" s="174">
        <f t="shared" si="6"/>
        <v>0</v>
      </c>
      <c r="I27" s="162">
        <f t="shared" si="6"/>
        <v>0</v>
      </c>
      <c r="J27" s="175">
        <f t="shared" si="6"/>
        <v>0</v>
      </c>
      <c r="K27" s="174">
        <f t="shared" si="6"/>
        <v>0</v>
      </c>
      <c r="L27" s="174">
        <f t="shared" si="6"/>
        <v>0</v>
      </c>
      <c r="M27" s="174">
        <f t="shared" si="6"/>
        <v>0</v>
      </c>
      <c r="N27" s="174">
        <f t="shared" si="6"/>
        <v>0</v>
      </c>
      <c r="O27" s="162">
        <f t="shared" si="6"/>
        <v>0</v>
      </c>
      <c r="P27" s="432"/>
      <c r="Q27" s="135"/>
      <c r="R27" s="135"/>
      <c r="S27" s="135"/>
    </row>
    <row r="28" spans="1:19" s="137" customFormat="1" ht="13.5" customHeight="1">
      <c r="A28" s="135"/>
      <c r="B28" s="143" t="s">
        <v>47</v>
      </c>
      <c r="C28" s="252" t="s">
        <v>85</v>
      </c>
      <c r="D28" s="173"/>
      <c r="E28" s="174"/>
      <c r="F28" s="174"/>
      <c r="G28" s="174"/>
      <c r="H28" s="174"/>
      <c r="I28" s="162"/>
      <c r="J28" s="175"/>
      <c r="K28" s="174"/>
      <c r="L28" s="174"/>
      <c r="M28" s="174"/>
      <c r="N28" s="174"/>
      <c r="O28" s="162"/>
      <c r="P28" s="432"/>
      <c r="Q28" s="135"/>
      <c r="R28" s="135"/>
      <c r="S28" s="135"/>
    </row>
    <row r="29" spans="1:19" s="137" customFormat="1" ht="13.5" customHeight="1">
      <c r="A29" s="135"/>
      <c r="B29" s="143" t="s">
        <v>245</v>
      </c>
      <c r="C29" s="255" t="s">
        <v>77</v>
      </c>
      <c r="D29" s="173"/>
      <c r="E29" s="174"/>
      <c r="F29" s="174"/>
      <c r="G29" s="174"/>
      <c r="H29" s="174"/>
      <c r="I29" s="162"/>
      <c r="J29" s="175"/>
      <c r="K29" s="174"/>
      <c r="L29" s="174"/>
      <c r="M29" s="174"/>
      <c r="N29" s="174"/>
      <c r="O29" s="162"/>
      <c r="P29" s="432"/>
      <c r="Q29" s="135"/>
      <c r="R29" s="135"/>
      <c r="S29" s="135"/>
    </row>
    <row r="30" spans="1:19" s="137" customFormat="1" ht="13.5" customHeight="1">
      <c r="A30" s="135"/>
      <c r="B30" s="143" t="s">
        <v>246</v>
      </c>
      <c r="C30" s="255" t="s">
        <v>78</v>
      </c>
      <c r="D30" s="173"/>
      <c r="E30" s="174"/>
      <c r="F30" s="174"/>
      <c r="G30" s="174"/>
      <c r="H30" s="174"/>
      <c r="I30" s="162"/>
      <c r="J30" s="175"/>
      <c r="K30" s="174"/>
      <c r="L30" s="174"/>
      <c r="M30" s="174"/>
      <c r="N30" s="174"/>
      <c r="O30" s="162"/>
      <c r="P30" s="432"/>
      <c r="Q30" s="135"/>
      <c r="R30" s="135"/>
      <c r="S30" s="135"/>
    </row>
    <row r="31" spans="1:19" s="137" customFormat="1" ht="13.5" customHeight="1">
      <c r="A31" s="135"/>
      <c r="B31" s="143" t="s">
        <v>48</v>
      </c>
      <c r="C31" s="802" t="s">
        <v>79</v>
      </c>
      <c r="D31" s="752"/>
      <c r="E31" s="753"/>
      <c r="F31" s="753"/>
      <c r="G31" s="753"/>
      <c r="H31" s="753"/>
      <c r="I31" s="754"/>
      <c r="J31" s="755"/>
      <c r="K31" s="753"/>
      <c r="L31" s="753"/>
      <c r="M31" s="753"/>
      <c r="N31" s="753"/>
      <c r="O31" s="917"/>
      <c r="P31" s="432"/>
      <c r="Q31" s="179"/>
      <c r="R31" s="135"/>
      <c r="S31" s="135"/>
    </row>
    <row r="32" spans="1:19" s="137" customFormat="1" ht="13.5" customHeight="1">
      <c r="A32" s="135"/>
      <c r="B32" s="143" t="s">
        <v>119</v>
      </c>
      <c r="C32" s="195" t="s">
        <v>80</v>
      </c>
      <c r="D32" s="752"/>
      <c r="E32" s="753"/>
      <c r="F32" s="753"/>
      <c r="G32" s="753"/>
      <c r="H32" s="753"/>
      <c r="I32" s="754"/>
      <c r="J32" s="755"/>
      <c r="K32" s="753"/>
      <c r="L32" s="753"/>
      <c r="M32" s="753"/>
      <c r="N32" s="753"/>
      <c r="O32" s="754"/>
      <c r="P32" s="432"/>
      <c r="Q32" s="179"/>
      <c r="R32" s="135"/>
      <c r="S32" s="135"/>
    </row>
    <row r="33" spans="1:19" s="137" customFormat="1" ht="13.5" customHeight="1">
      <c r="A33" s="135"/>
      <c r="B33" s="143" t="s">
        <v>247</v>
      </c>
      <c r="C33" s="802" t="s">
        <v>81</v>
      </c>
      <c r="D33" s="752"/>
      <c r="E33" s="753"/>
      <c r="F33" s="753"/>
      <c r="G33" s="753"/>
      <c r="H33" s="753"/>
      <c r="I33" s="754"/>
      <c r="J33" s="755"/>
      <c r="K33" s="753"/>
      <c r="L33" s="753"/>
      <c r="M33" s="753"/>
      <c r="N33" s="753"/>
      <c r="O33" s="754"/>
      <c r="P33" s="432"/>
      <c r="Q33" s="179"/>
      <c r="R33" s="135"/>
      <c r="S33" s="135"/>
    </row>
    <row r="34" spans="1:19" s="163" customFormat="1" ht="13.5" customHeight="1">
      <c r="A34" s="157"/>
      <c r="B34" s="139" t="s">
        <v>71</v>
      </c>
      <c r="C34" s="140" t="s">
        <v>186</v>
      </c>
      <c r="D34" s="158">
        <f>D35+D36+D37</f>
        <v>0</v>
      </c>
      <c r="E34" s="159">
        <f aca="true" t="shared" si="7" ref="E34:L34">E35+E36+E37</f>
        <v>0</v>
      </c>
      <c r="F34" s="159">
        <f t="shared" si="7"/>
        <v>0</v>
      </c>
      <c r="G34" s="159">
        <f t="shared" si="7"/>
        <v>0</v>
      </c>
      <c r="H34" s="159">
        <f t="shared" si="7"/>
        <v>0</v>
      </c>
      <c r="I34" s="160">
        <f t="shared" si="7"/>
        <v>0</v>
      </c>
      <c r="J34" s="161">
        <f t="shared" si="7"/>
        <v>0</v>
      </c>
      <c r="K34" s="159">
        <f t="shared" si="7"/>
        <v>0</v>
      </c>
      <c r="L34" s="159">
        <f t="shared" si="7"/>
        <v>0</v>
      </c>
      <c r="M34" s="159">
        <f>M35+M36+M37</f>
        <v>0</v>
      </c>
      <c r="N34" s="159">
        <f>N35+N36+N37</f>
        <v>0</v>
      </c>
      <c r="O34" s="162">
        <f>O35+O36+O37</f>
        <v>0</v>
      </c>
      <c r="P34" s="432"/>
      <c r="Q34" s="439"/>
      <c r="R34" s="177"/>
      <c r="S34" s="177"/>
    </row>
    <row r="35" spans="1:19" s="137" customFormat="1" ht="13.5" customHeight="1">
      <c r="A35" s="138"/>
      <c r="B35" s="164" t="s">
        <v>49</v>
      </c>
      <c r="C35" s="803" t="s">
        <v>82</v>
      </c>
      <c r="D35" s="153"/>
      <c r="E35" s="154"/>
      <c r="F35" s="154"/>
      <c r="G35" s="154"/>
      <c r="H35" s="154"/>
      <c r="I35" s="155"/>
      <c r="J35" s="156"/>
      <c r="K35" s="154"/>
      <c r="L35" s="154"/>
      <c r="M35" s="154"/>
      <c r="N35" s="154"/>
      <c r="O35" s="155"/>
      <c r="P35" s="432"/>
      <c r="Q35" s="179"/>
      <c r="R35" s="135"/>
      <c r="S35" s="135"/>
    </row>
    <row r="36" spans="1:19" s="137" customFormat="1" ht="13.5" customHeight="1">
      <c r="A36" s="138"/>
      <c r="B36" s="164" t="s">
        <v>50</v>
      </c>
      <c r="C36" s="803" t="s">
        <v>83</v>
      </c>
      <c r="D36" s="153"/>
      <c r="E36" s="154"/>
      <c r="F36" s="154"/>
      <c r="G36" s="154"/>
      <c r="H36" s="154"/>
      <c r="I36" s="155"/>
      <c r="J36" s="156"/>
      <c r="K36" s="154"/>
      <c r="L36" s="154"/>
      <c r="M36" s="154"/>
      <c r="N36" s="154"/>
      <c r="O36" s="155"/>
      <c r="P36" s="432"/>
      <c r="Q36" s="179"/>
      <c r="R36" s="135"/>
      <c r="S36" s="135"/>
    </row>
    <row r="37" spans="1:19" s="137" customFormat="1" ht="13.5" customHeight="1">
      <c r="A37" s="138"/>
      <c r="B37" s="165" t="s">
        <v>51</v>
      </c>
      <c r="C37" s="804" t="s">
        <v>84</v>
      </c>
      <c r="D37" s="166"/>
      <c r="E37" s="167"/>
      <c r="F37" s="167"/>
      <c r="G37" s="167"/>
      <c r="H37" s="167"/>
      <c r="I37" s="168"/>
      <c r="J37" s="169"/>
      <c r="K37" s="167"/>
      <c r="L37" s="167"/>
      <c r="M37" s="167"/>
      <c r="N37" s="167"/>
      <c r="O37" s="168"/>
      <c r="P37" s="432"/>
      <c r="Q37" s="179"/>
      <c r="R37" s="135"/>
      <c r="S37" s="135"/>
    </row>
    <row r="38" spans="4:19" ht="16.5">
      <c r="D38" s="187"/>
      <c r="P38" s="435"/>
      <c r="Q38" s="485"/>
      <c r="R38" s="328"/>
      <c r="S38" s="328"/>
    </row>
    <row r="39" spans="1:19" s="118" customFormat="1" ht="28.5" customHeight="1" thickBot="1">
      <c r="A39" s="111"/>
      <c r="B39" s="111"/>
      <c r="C39" s="130"/>
      <c r="D39" s="131"/>
      <c r="E39" s="111"/>
      <c r="F39" s="218" t="str">
        <f>"Табела ГТ-Д-11.3 Места испоруке крајњим купцима који су били на резервном снабдевању у "&amp;'Naslovna strana'!E17&amp;". год. "</f>
        <v>Табела ГТ-Д-11.3 Места испоруке крајњим купцима који су били на резервном снабдевању у 2023. год. </v>
      </c>
      <c r="G39" s="810"/>
      <c r="H39" s="810"/>
      <c r="I39" s="810"/>
      <c r="J39" s="810"/>
      <c r="K39" s="810"/>
      <c r="L39" s="115"/>
      <c r="M39" s="115"/>
      <c r="N39" s="115"/>
      <c r="O39" s="115"/>
      <c r="P39" s="486"/>
      <c r="Q39" s="115"/>
      <c r="R39" s="111"/>
      <c r="S39" s="111"/>
    </row>
    <row r="40" spans="1:19" s="134" customFormat="1" ht="17.25" thickTop="1">
      <c r="A40" s="133"/>
      <c r="B40" s="1162" t="s">
        <v>24</v>
      </c>
      <c r="C40" s="493" t="s">
        <v>116</v>
      </c>
      <c r="D40" s="494" t="s">
        <v>33</v>
      </c>
      <c r="E40" s="495" t="s">
        <v>34</v>
      </c>
      <c r="F40" s="495" t="s">
        <v>35</v>
      </c>
      <c r="G40" s="495" t="s">
        <v>36</v>
      </c>
      <c r="H40" s="495" t="s">
        <v>37</v>
      </c>
      <c r="I40" s="496" t="s">
        <v>38</v>
      </c>
      <c r="J40" s="497" t="s">
        <v>39</v>
      </c>
      <c r="K40" s="495" t="s">
        <v>40</v>
      </c>
      <c r="L40" s="495" t="s">
        <v>41</v>
      </c>
      <c r="M40" s="495" t="s">
        <v>42</v>
      </c>
      <c r="N40" s="498" t="s">
        <v>43</v>
      </c>
      <c r="O40" s="524" t="s">
        <v>44</v>
      </c>
      <c r="P40" s="1166"/>
      <c r="Q40" s="189"/>
      <c r="R40" s="133"/>
      <c r="S40" s="133"/>
    </row>
    <row r="41" spans="1:19" s="134" customFormat="1" ht="13.5" customHeight="1" thickBot="1">
      <c r="A41" s="133"/>
      <c r="B41" s="1163"/>
      <c r="C41" s="500" t="s">
        <v>118</v>
      </c>
      <c r="D41" s="501">
        <v>31</v>
      </c>
      <c r="E41" s="502">
        <v>28</v>
      </c>
      <c r="F41" s="503">
        <v>31</v>
      </c>
      <c r="G41" s="503">
        <v>30</v>
      </c>
      <c r="H41" s="502">
        <v>31</v>
      </c>
      <c r="I41" s="504">
        <v>30</v>
      </c>
      <c r="J41" s="505">
        <v>31</v>
      </c>
      <c r="K41" s="502">
        <v>31</v>
      </c>
      <c r="L41" s="503">
        <v>30</v>
      </c>
      <c r="M41" s="503">
        <v>31</v>
      </c>
      <c r="N41" s="506">
        <v>30</v>
      </c>
      <c r="O41" s="525">
        <v>31</v>
      </c>
      <c r="P41" s="1166"/>
      <c r="Q41" s="189"/>
      <c r="R41" s="133"/>
      <c r="S41" s="133"/>
    </row>
    <row r="42" spans="1:19" s="178" customFormat="1" ht="13.5" customHeight="1" thickTop="1">
      <c r="A42" s="177"/>
      <c r="B42" s="660" t="s">
        <v>15</v>
      </c>
      <c r="C42" s="661" t="s">
        <v>187</v>
      </c>
      <c r="D42" s="662">
        <f aca="true" t="shared" si="8" ref="D42:O42">D43+D50</f>
        <v>0</v>
      </c>
      <c r="E42" s="663">
        <f t="shared" si="8"/>
        <v>0</v>
      </c>
      <c r="F42" s="663">
        <f t="shared" si="8"/>
        <v>0</v>
      </c>
      <c r="G42" s="663">
        <f t="shared" si="8"/>
        <v>0</v>
      </c>
      <c r="H42" s="663">
        <f t="shared" si="8"/>
        <v>0</v>
      </c>
      <c r="I42" s="664">
        <f t="shared" si="8"/>
        <v>0</v>
      </c>
      <c r="J42" s="665">
        <f t="shared" si="8"/>
        <v>0</v>
      </c>
      <c r="K42" s="663">
        <f t="shared" si="8"/>
        <v>0</v>
      </c>
      <c r="L42" s="663">
        <f t="shared" si="8"/>
        <v>0</v>
      </c>
      <c r="M42" s="663">
        <f t="shared" si="8"/>
        <v>0</v>
      </c>
      <c r="N42" s="663">
        <f t="shared" si="8"/>
        <v>0</v>
      </c>
      <c r="O42" s="664">
        <f t="shared" si="8"/>
        <v>0</v>
      </c>
      <c r="P42" s="434"/>
      <c r="Q42" s="439"/>
      <c r="R42" s="177"/>
      <c r="S42" s="177"/>
    </row>
    <row r="43" spans="1:19" s="137" customFormat="1" ht="13.5" customHeight="1">
      <c r="A43" s="135"/>
      <c r="B43" s="143" t="s">
        <v>16</v>
      </c>
      <c r="C43" s="140" t="s">
        <v>95</v>
      </c>
      <c r="D43" s="173">
        <f>D44+D47+D48+D49</f>
        <v>0</v>
      </c>
      <c r="E43" s="174">
        <f aca="true" t="shared" si="9" ref="E43:O43">E44+E47+E48+E49</f>
        <v>0</v>
      </c>
      <c r="F43" s="174">
        <f t="shared" si="9"/>
        <v>0</v>
      </c>
      <c r="G43" s="174">
        <f t="shared" si="9"/>
        <v>0</v>
      </c>
      <c r="H43" s="174">
        <f t="shared" si="9"/>
        <v>0</v>
      </c>
      <c r="I43" s="162">
        <f t="shared" si="9"/>
        <v>0</v>
      </c>
      <c r="J43" s="175">
        <f t="shared" si="9"/>
        <v>0</v>
      </c>
      <c r="K43" s="174">
        <f t="shared" si="9"/>
        <v>0</v>
      </c>
      <c r="L43" s="174">
        <f t="shared" si="9"/>
        <v>0</v>
      </c>
      <c r="M43" s="174">
        <f t="shared" si="9"/>
        <v>0</v>
      </c>
      <c r="N43" s="174">
        <f t="shared" si="9"/>
        <v>0</v>
      </c>
      <c r="O43" s="162">
        <f t="shared" si="9"/>
        <v>0</v>
      </c>
      <c r="P43" s="432"/>
      <c r="Q43" s="179"/>
      <c r="R43" s="135"/>
      <c r="S43" s="135"/>
    </row>
    <row r="44" spans="1:19" s="137" customFormat="1" ht="13.5" customHeight="1">
      <c r="A44" s="135"/>
      <c r="B44" s="143" t="s">
        <v>47</v>
      </c>
      <c r="C44" s="252" t="s">
        <v>85</v>
      </c>
      <c r="D44" s="173">
        <f>D45+D46</f>
        <v>0</v>
      </c>
      <c r="E44" s="174">
        <f aca="true" t="shared" si="10" ref="E44:O44">E45+E46</f>
        <v>0</v>
      </c>
      <c r="F44" s="174">
        <f t="shared" si="10"/>
        <v>0</v>
      </c>
      <c r="G44" s="174">
        <f t="shared" si="10"/>
        <v>0</v>
      </c>
      <c r="H44" s="174">
        <f t="shared" si="10"/>
        <v>0</v>
      </c>
      <c r="I44" s="162">
        <f t="shared" si="10"/>
        <v>0</v>
      </c>
      <c r="J44" s="175">
        <f t="shared" si="10"/>
        <v>0</v>
      </c>
      <c r="K44" s="174">
        <f t="shared" si="10"/>
        <v>0</v>
      </c>
      <c r="L44" s="174">
        <f t="shared" si="10"/>
        <v>0</v>
      </c>
      <c r="M44" s="174">
        <f t="shared" si="10"/>
        <v>0</v>
      </c>
      <c r="N44" s="174">
        <f t="shared" si="10"/>
        <v>0</v>
      </c>
      <c r="O44" s="162">
        <f t="shared" si="10"/>
        <v>0</v>
      </c>
      <c r="P44" s="432"/>
      <c r="Q44" s="179"/>
      <c r="R44" s="135"/>
      <c r="S44" s="135"/>
    </row>
    <row r="45" spans="1:19" s="137" customFormat="1" ht="13.5" customHeight="1">
      <c r="A45" s="135"/>
      <c r="B45" s="143" t="s">
        <v>245</v>
      </c>
      <c r="C45" s="255" t="s">
        <v>77</v>
      </c>
      <c r="D45" s="752"/>
      <c r="E45" s="753"/>
      <c r="F45" s="753"/>
      <c r="G45" s="753"/>
      <c r="H45" s="753"/>
      <c r="I45" s="754"/>
      <c r="J45" s="755"/>
      <c r="K45" s="753"/>
      <c r="L45" s="753"/>
      <c r="M45" s="753"/>
      <c r="N45" s="753"/>
      <c r="O45" s="754"/>
      <c r="P45" s="432"/>
      <c r="Q45" s="179"/>
      <c r="R45" s="135"/>
      <c r="S45" s="135"/>
    </row>
    <row r="46" spans="1:19" s="137" customFormat="1" ht="13.5" customHeight="1">
      <c r="A46" s="135"/>
      <c r="B46" s="143" t="s">
        <v>246</v>
      </c>
      <c r="C46" s="255" t="s">
        <v>78</v>
      </c>
      <c r="D46" s="752"/>
      <c r="E46" s="753"/>
      <c r="F46" s="753"/>
      <c r="G46" s="753"/>
      <c r="H46" s="753"/>
      <c r="I46" s="754"/>
      <c r="J46" s="755"/>
      <c r="K46" s="753"/>
      <c r="L46" s="753"/>
      <c r="M46" s="753"/>
      <c r="N46" s="753"/>
      <c r="O46" s="754"/>
      <c r="P46" s="432"/>
      <c r="Q46" s="179"/>
      <c r="R46" s="135"/>
      <c r="S46" s="135"/>
    </row>
    <row r="47" spans="1:19" s="137" customFormat="1" ht="13.5" customHeight="1">
      <c r="A47" s="135"/>
      <c r="B47" s="143" t="s">
        <v>48</v>
      </c>
      <c r="C47" s="802" t="s">
        <v>79</v>
      </c>
      <c r="D47" s="752"/>
      <c r="E47" s="753"/>
      <c r="F47" s="753"/>
      <c r="G47" s="753"/>
      <c r="H47" s="753"/>
      <c r="I47" s="754"/>
      <c r="J47" s="755"/>
      <c r="K47" s="753"/>
      <c r="L47" s="753"/>
      <c r="M47" s="753"/>
      <c r="N47" s="753"/>
      <c r="O47" s="754"/>
      <c r="P47" s="432"/>
      <c r="Q47" s="179"/>
      <c r="R47" s="135"/>
      <c r="S47" s="135"/>
    </row>
    <row r="48" spans="1:19" s="137" customFormat="1" ht="13.5" customHeight="1">
      <c r="A48" s="135"/>
      <c r="B48" s="143" t="s">
        <v>119</v>
      </c>
      <c r="C48" s="195" t="s">
        <v>80</v>
      </c>
      <c r="D48" s="752"/>
      <c r="E48" s="753"/>
      <c r="F48" s="753"/>
      <c r="G48" s="753"/>
      <c r="H48" s="753"/>
      <c r="I48" s="754"/>
      <c r="J48" s="755"/>
      <c r="K48" s="753"/>
      <c r="L48" s="753"/>
      <c r="M48" s="753"/>
      <c r="N48" s="753"/>
      <c r="O48" s="754"/>
      <c r="P48" s="432"/>
      <c r="Q48" s="179"/>
      <c r="R48" s="135"/>
      <c r="S48" s="135"/>
    </row>
    <row r="49" spans="1:19" s="137" customFormat="1" ht="13.5" customHeight="1">
      <c r="A49" s="135"/>
      <c r="B49" s="143" t="s">
        <v>247</v>
      </c>
      <c r="C49" s="802" t="s">
        <v>81</v>
      </c>
      <c r="D49" s="752"/>
      <c r="E49" s="753"/>
      <c r="F49" s="753"/>
      <c r="G49" s="753"/>
      <c r="H49" s="753"/>
      <c r="I49" s="754"/>
      <c r="J49" s="755"/>
      <c r="K49" s="753"/>
      <c r="L49" s="753"/>
      <c r="M49" s="753"/>
      <c r="N49" s="753"/>
      <c r="O49" s="754"/>
      <c r="P49" s="432"/>
      <c r="Q49" s="179"/>
      <c r="R49" s="135"/>
      <c r="S49" s="135"/>
    </row>
    <row r="50" spans="1:19" s="163" customFormat="1" ht="13.5" customHeight="1">
      <c r="A50" s="157"/>
      <c r="B50" s="139" t="s">
        <v>71</v>
      </c>
      <c r="C50" s="140" t="s">
        <v>186</v>
      </c>
      <c r="D50" s="158">
        <f>D51+D52+D53</f>
        <v>0</v>
      </c>
      <c r="E50" s="159">
        <f aca="true" t="shared" si="11" ref="E50:L50">E51+E52+E53</f>
        <v>0</v>
      </c>
      <c r="F50" s="159">
        <f t="shared" si="11"/>
        <v>0</v>
      </c>
      <c r="G50" s="159">
        <f t="shared" si="11"/>
        <v>0</v>
      </c>
      <c r="H50" s="159">
        <f t="shared" si="11"/>
        <v>0</v>
      </c>
      <c r="I50" s="160">
        <f t="shared" si="11"/>
        <v>0</v>
      </c>
      <c r="J50" s="161">
        <f t="shared" si="11"/>
        <v>0</v>
      </c>
      <c r="K50" s="159">
        <f t="shared" si="11"/>
        <v>0</v>
      </c>
      <c r="L50" s="159">
        <f t="shared" si="11"/>
        <v>0</v>
      </c>
      <c r="M50" s="159">
        <f>M51+M52+M53</f>
        <v>0</v>
      </c>
      <c r="N50" s="159">
        <f>N51+N52+N53</f>
        <v>0</v>
      </c>
      <c r="O50" s="162">
        <f>O51+O52+O53</f>
        <v>0</v>
      </c>
      <c r="P50" s="432"/>
      <c r="Q50" s="439"/>
      <c r="R50" s="177"/>
      <c r="S50" s="177"/>
    </row>
    <row r="51" spans="1:19" s="137" customFormat="1" ht="13.5" customHeight="1">
      <c r="A51" s="138"/>
      <c r="B51" s="164" t="s">
        <v>49</v>
      </c>
      <c r="C51" s="803" t="s">
        <v>82</v>
      </c>
      <c r="D51" s="153"/>
      <c r="E51" s="154"/>
      <c r="F51" s="154"/>
      <c r="G51" s="154"/>
      <c r="H51" s="154"/>
      <c r="I51" s="155"/>
      <c r="J51" s="156"/>
      <c r="K51" s="154"/>
      <c r="L51" s="154"/>
      <c r="M51" s="154"/>
      <c r="N51" s="154"/>
      <c r="O51" s="155"/>
      <c r="P51" s="432"/>
      <c r="Q51" s="135"/>
      <c r="R51" s="135"/>
      <c r="S51" s="135"/>
    </row>
    <row r="52" spans="1:19" s="137" customFormat="1" ht="13.5" customHeight="1">
      <c r="A52" s="138"/>
      <c r="B52" s="164" t="s">
        <v>50</v>
      </c>
      <c r="C52" s="803" t="s">
        <v>83</v>
      </c>
      <c r="D52" s="153"/>
      <c r="E52" s="154"/>
      <c r="F52" s="154"/>
      <c r="G52" s="154"/>
      <c r="H52" s="154"/>
      <c r="I52" s="155"/>
      <c r="J52" s="156"/>
      <c r="K52" s="154"/>
      <c r="L52" s="154"/>
      <c r="M52" s="154"/>
      <c r="N52" s="154"/>
      <c r="O52" s="484"/>
      <c r="P52" s="432"/>
      <c r="Q52" s="135"/>
      <c r="R52" s="135"/>
      <c r="S52" s="135"/>
    </row>
    <row r="53" spans="1:19" s="137" customFormat="1" ht="13.5" customHeight="1">
      <c r="A53" s="138"/>
      <c r="B53" s="165" t="s">
        <v>51</v>
      </c>
      <c r="C53" s="804" t="s">
        <v>84</v>
      </c>
      <c r="D53" s="166"/>
      <c r="E53" s="167"/>
      <c r="F53" s="167"/>
      <c r="G53" s="167"/>
      <c r="H53" s="167"/>
      <c r="I53" s="168"/>
      <c r="J53" s="169"/>
      <c r="K53" s="167"/>
      <c r="L53" s="167"/>
      <c r="M53" s="167"/>
      <c r="N53" s="167"/>
      <c r="O53" s="168"/>
      <c r="P53" s="432"/>
      <c r="Q53" s="135"/>
      <c r="R53" s="135"/>
      <c r="S53" s="135"/>
    </row>
  </sheetData>
  <sheetProtection/>
  <mergeCells count="6">
    <mergeCell ref="B8:B9"/>
    <mergeCell ref="P8:P9"/>
    <mergeCell ref="B24:B25"/>
    <mergeCell ref="P24:P25"/>
    <mergeCell ref="B40:B41"/>
    <mergeCell ref="P40:P41"/>
  </mergeCells>
  <printOptions/>
  <pageMargins left="0.52" right="0.35" top="0.41" bottom="0.47" header="0.29" footer="0.17"/>
  <pageSetup fitToHeight="1" fitToWidth="1" horizontalDpi="600" verticalDpi="600" orientation="landscape" paperSize="9" scale="57" r:id="rId1"/>
  <headerFooter alignWithMargins="0">
    <oddFooter>&amp;CСтрана &amp;P/&amp;N</oddFooter>
  </headerFooter>
  <rowBreaks count="2" manualBreakCount="2">
    <brk id="2" max="15" man="1"/>
    <brk id="5" max="255" man="1"/>
  </rowBreaks>
  <colBreaks count="1" manualBreakCount="1">
    <brk id="8" max="52" man="1"/>
  </colBreaks>
  <ignoredErrors>
    <ignoredError sqref="B22:B27 B10:B11 B38:B43" numberStoredAsText="1"/>
    <ignoredError sqref="B18:B21 B28:B37 B44:B53" numberStoredAsText="1" twoDigitTextYear="1"/>
    <ignoredError sqref="B12:B17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85" zoomScaleNormal="85" zoomScaleSheetLayoutView="75" zoomScalePageLayoutView="0" workbookViewId="0" topLeftCell="A7">
      <selection activeCell="A7" sqref="A7"/>
    </sheetView>
  </sheetViews>
  <sheetFormatPr defaultColWidth="9.140625" defaultRowHeight="12.75"/>
  <cols>
    <col min="1" max="1" width="2.421875" style="184" customWidth="1"/>
    <col min="2" max="2" width="8.00390625" style="183" customWidth="1"/>
    <col min="3" max="3" width="42.421875" style="186" customWidth="1"/>
    <col min="4" max="13" width="14.7109375" style="184" customWidth="1"/>
    <col min="14" max="16" width="14.7109375" style="185" customWidth="1"/>
    <col min="17" max="17" width="1.7109375" style="184" customWidth="1"/>
    <col min="18" max="18" width="7.421875" style="184" customWidth="1"/>
    <col min="19" max="16384" width="9.140625" style="184" customWidth="1"/>
  </cols>
  <sheetData>
    <row r="1" spans="1:16" s="118" customFormat="1" ht="15" customHeight="1">
      <c r="A1" s="111"/>
      <c r="B1" s="112" t="s">
        <v>14</v>
      </c>
      <c r="C1" s="113"/>
      <c r="D1" s="114"/>
      <c r="E1" s="114"/>
      <c r="F1" s="114"/>
      <c r="G1" s="114"/>
      <c r="H1" s="114"/>
      <c r="I1" s="115"/>
      <c r="J1" s="454"/>
      <c r="K1" s="111"/>
      <c r="L1" s="111"/>
      <c r="M1" s="117"/>
      <c r="N1" s="117"/>
      <c r="O1" s="117"/>
      <c r="P1" s="117"/>
    </row>
    <row r="2" spans="1:16" s="118" customFormat="1" ht="15" customHeight="1">
      <c r="A2" s="111"/>
      <c r="B2" s="119"/>
      <c r="C2" s="113"/>
      <c r="D2" s="111"/>
      <c r="E2" s="111"/>
      <c r="F2" s="111"/>
      <c r="G2" s="111"/>
      <c r="H2" s="120"/>
      <c r="I2" s="121"/>
      <c r="J2" s="120"/>
      <c r="K2" s="120"/>
      <c r="L2" s="120"/>
      <c r="M2" s="111"/>
      <c r="N2" s="117"/>
      <c r="O2" s="117"/>
      <c r="P2" s="117"/>
    </row>
    <row r="3" spans="1:16" s="118" customFormat="1" ht="15" customHeight="1">
      <c r="A3" s="111"/>
      <c r="B3" s="122" t="str">
        <f>+CONCATENATE('Naslovna strana'!B13," ",'Naslovna strana'!E13)</f>
        <v>Назив оператора система: </v>
      </c>
      <c r="C3" s="113"/>
      <c r="D3" s="111"/>
      <c r="E3" s="111"/>
      <c r="F3" s="111"/>
      <c r="G3" s="111"/>
      <c r="H3" s="120"/>
      <c r="I3" s="121"/>
      <c r="J3" s="120"/>
      <c r="K3" s="120"/>
      <c r="L3" s="120"/>
      <c r="M3" s="111"/>
      <c r="N3" s="117"/>
      <c r="O3" s="123"/>
      <c r="P3" s="117"/>
    </row>
    <row r="4" spans="1:19" s="129" customFormat="1" ht="15" customHeight="1">
      <c r="A4" s="120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126"/>
      <c r="E4" s="120"/>
      <c r="F4" s="127"/>
      <c r="G4" s="120"/>
      <c r="H4" s="120"/>
      <c r="I4" s="121"/>
      <c r="J4" s="120"/>
      <c r="K4" s="120"/>
      <c r="L4" s="120"/>
      <c r="M4" s="120"/>
      <c r="N4" s="128"/>
      <c r="O4" s="128"/>
      <c r="P4" s="128"/>
      <c r="Q4" s="120"/>
      <c r="R4" s="120"/>
      <c r="S4" s="120"/>
    </row>
    <row r="5" spans="1:19" s="129" customFormat="1" ht="15" customHeight="1">
      <c r="A5" s="120"/>
      <c r="B5" s="124" t="str">
        <f>+CONCATENATE('Naslovna strana'!B27," ",'Naslovna strana'!E27)</f>
        <v>Датум обраде: </v>
      </c>
      <c r="C5" s="125"/>
      <c r="D5" s="126"/>
      <c r="E5" s="120"/>
      <c r="F5" s="127"/>
      <c r="G5" s="120"/>
      <c r="H5" s="120"/>
      <c r="I5" s="121"/>
      <c r="J5" s="120"/>
      <c r="K5" s="120"/>
      <c r="L5" s="120"/>
      <c r="M5" s="120"/>
      <c r="N5" s="128"/>
      <c r="O5" s="128"/>
      <c r="P5" s="128"/>
      <c r="Q5" s="120"/>
      <c r="R5" s="120"/>
      <c r="S5" s="120"/>
    </row>
    <row r="6" spans="16:19" ht="12.75">
      <c r="P6" s="436"/>
      <c r="Q6" s="328"/>
      <c r="R6" s="328"/>
      <c r="S6" s="328"/>
    </row>
    <row r="7" spans="1:19" s="118" customFormat="1" ht="28.5" customHeight="1" thickBot="1">
      <c r="A7" s="111"/>
      <c r="B7" s="111"/>
      <c r="C7" s="756"/>
      <c r="D7" s="131"/>
      <c r="E7" s="111"/>
      <c r="F7" s="811" t="str">
        <f>"Табела ГТ-Д-12.1 Укупна енергија за испоруку крајњим купцима у "&amp;'Naslovna strana'!E17&amp;". год. "</f>
        <v>Табела ГТ-Д-12.1 Укупна енергија за испоруку крајњим купцима у 2023. год. </v>
      </c>
      <c r="G7" s="50"/>
      <c r="H7" s="50"/>
      <c r="I7" s="50"/>
      <c r="J7" s="50"/>
      <c r="K7" s="50"/>
      <c r="L7" s="115"/>
      <c r="M7" s="115"/>
      <c r="N7" s="115"/>
      <c r="O7" s="115"/>
      <c r="P7" s="132" t="s">
        <v>271</v>
      </c>
      <c r="Q7" s="111"/>
      <c r="R7" s="111"/>
      <c r="S7" s="111"/>
    </row>
    <row r="8" spans="1:19" s="134" customFormat="1" ht="17.25" thickTop="1">
      <c r="A8" s="133"/>
      <c r="B8" s="1162" t="s">
        <v>24</v>
      </c>
      <c r="C8" s="493" t="s">
        <v>116</v>
      </c>
      <c r="D8" s="494" t="s">
        <v>33</v>
      </c>
      <c r="E8" s="495" t="s">
        <v>34</v>
      </c>
      <c r="F8" s="495" t="s">
        <v>35</v>
      </c>
      <c r="G8" s="495" t="s">
        <v>36</v>
      </c>
      <c r="H8" s="495" t="s">
        <v>37</v>
      </c>
      <c r="I8" s="496" t="s">
        <v>38</v>
      </c>
      <c r="J8" s="497" t="s">
        <v>39</v>
      </c>
      <c r="K8" s="495" t="s">
        <v>40</v>
      </c>
      <c r="L8" s="495" t="s">
        <v>41</v>
      </c>
      <c r="M8" s="495" t="s">
        <v>42</v>
      </c>
      <c r="N8" s="498" t="s">
        <v>43</v>
      </c>
      <c r="O8" s="499" t="s">
        <v>44</v>
      </c>
      <c r="P8" s="1164" t="s">
        <v>117</v>
      </c>
      <c r="Q8" s="133"/>
      <c r="R8" s="133"/>
      <c r="S8" s="133"/>
    </row>
    <row r="9" spans="1:19" s="134" customFormat="1" ht="13.5" customHeight="1" thickBot="1">
      <c r="A9" s="133"/>
      <c r="B9" s="1163"/>
      <c r="C9" s="500" t="s">
        <v>118</v>
      </c>
      <c r="D9" s="501">
        <v>31</v>
      </c>
      <c r="E9" s="502">
        <v>28</v>
      </c>
      <c r="F9" s="503">
        <v>31</v>
      </c>
      <c r="G9" s="503">
        <v>30</v>
      </c>
      <c r="H9" s="502">
        <v>31</v>
      </c>
      <c r="I9" s="504">
        <v>30</v>
      </c>
      <c r="J9" s="505">
        <v>31</v>
      </c>
      <c r="K9" s="502">
        <v>31</v>
      </c>
      <c r="L9" s="503">
        <v>30</v>
      </c>
      <c r="M9" s="503">
        <v>31</v>
      </c>
      <c r="N9" s="506">
        <v>30</v>
      </c>
      <c r="O9" s="507">
        <v>31</v>
      </c>
      <c r="P9" s="1165"/>
      <c r="Q9" s="133"/>
      <c r="R9" s="133"/>
      <c r="S9" s="133"/>
    </row>
    <row r="10" spans="1:19" s="178" customFormat="1" ht="13.5" customHeight="1" thickTop="1">
      <c r="A10" s="177"/>
      <c r="B10" s="660" t="s">
        <v>15</v>
      </c>
      <c r="C10" s="661" t="s">
        <v>201</v>
      </c>
      <c r="D10" s="846">
        <f aca="true" t="shared" si="0" ref="D10:O10">D11+D18</f>
        <v>0</v>
      </c>
      <c r="E10" s="847">
        <f t="shared" si="0"/>
        <v>0</v>
      </c>
      <c r="F10" s="847">
        <f t="shared" si="0"/>
        <v>0</v>
      </c>
      <c r="G10" s="847">
        <f t="shared" si="0"/>
        <v>0</v>
      </c>
      <c r="H10" s="847">
        <f t="shared" si="0"/>
        <v>0</v>
      </c>
      <c r="I10" s="848">
        <f t="shared" si="0"/>
        <v>0</v>
      </c>
      <c r="J10" s="849">
        <f t="shared" si="0"/>
        <v>0</v>
      </c>
      <c r="K10" s="847">
        <f t="shared" si="0"/>
        <v>0</v>
      </c>
      <c r="L10" s="847">
        <f t="shared" si="0"/>
        <v>0</v>
      </c>
      <c r="M10" s="847">
        <f t="shared" si="0"/>
        <v>0</v>
      </c>
      <c r="N10" s="847">
        <f t="shared" si="0"/>
        <v>0</v>
      </c>
      <c r="O10" s="913">
        <f t="shared" si="0"/>
        <v>0</v>
      </c>
      <c r="P10" s="850">
        <f aca="true" t="shared" si="1" ref="P10:P19">SUM(D10:O10)</f>
        <v>0</v>
      </c>
      <c r="Q10" s="177"/>
      <c r="R10" s="177"/>
      <c r="S10" s="177"/>
    </row>
    <row r="11" spans="1:19" s="137" customFormat="1" ht="13.5" customHeight="1">
      <c r="A11" s="135"/>
      <c r="B11" s="143" t="s">
        <v>16</v>
      </c>
      <c r="C11" s="140" t="s">
        <v>95</v>
      </c>
      <c r="D11" s="851">
        <f>D12+D15+D16+D17</f>
        <v>0</v>
      </c>
      <c r="E11" s="852">
        <f aca="true" t="shared" si="2" ref="E11:O11">E12+E15+E16+E17</f>
        <v>0</v>
      </c>
      <c r="F11" s="852">
        <f t="shared" si="2"/>
        <v>0</v>
      </c>
      <c r="G11" s="852">
        <f t="shared" si="2"/>
        <v>0</v>
      </c>
      <c r="H11" s="852">
        <f t="shared" si="2"/>
        <v>0</v>
      </c>
      <c r="I11" s="853">
        <f t="shared" si="2"/>
        <v>0</v>
      </c>
      <c r="J11" s="854">
        <f t="shared" si="2"/>
        <v>0</v>
      </c>
      <c r="K11" s="852">
        <f t="shared" si="2"/>
        <v>0</v>
      </c>
      <c r="L11" s="852">
        <f t="shared" si="2"/>
        <v>0</v>
      </c>
      <c r="M11" s="852">
        <f t="shared" si="2"/>
        <v>0</v>
      </c>
      <c r="N11" s="852">
        <f t="shared" si="2"/>
        <v>0</v>
      </c>
      <c r="O11" s="853">
        <f t="shared" si="2"/>
        <v>0</v>
      </c>
      <c r="P11" s="855">
        <f t="shared" si="1"/>
        <v>0</v>
      </c>
      <c r="Q11" s="135"/>
      <c r="R11" s="135"/>
      <c r="S11" s="135"/>
    </row>
    <row r="12" spans="1:19" s="137" customFormat="1" ht="13.5" customHeight="1">
      <c r="A12" s="135"/>
      <c r="B12" s="143" t="s">
        <v>47</v>
      </c>
      <c r="C12" s="252" t="s">
        <v>85</v>
      </c>
      <c r="D12" s="856">
        <f>D13+D14</f>
        <v>0</v>
      </c>
      <c r="E12" s="857">
        <f aca="true" t="shared" si="3" ref="E12:L12">E13+E14</f>
        <v>0</v>
      </c>
      <c r="F12" s="857">
        <f t="shared" si="3"/>
        <v>0</v>
      </c>
      <c r="G12" s="857">
        <f t="shared" si="3"/>
        <v>0</v>
      </c>
      <c r="H12" s="857">
        <f t="shared" si="3"/>
        <v>0</v>
      </c>
      <c r="I12" s="858">
        <f t="shared" si="3"/>
        <v>0</v>
      </c>
      <c r="J12" s="859">
        <f t="shared" si="3"/>
        <v>0</v>
      </c>
      <c r="K12" s="857">
        <f t="shared" si="3"/>
        <v>0</v>
      </c>
      <c r="L12" s="857">
        <f t="shared" si="3"/>
        <v>0</v>
      </c>
      <c r="M12" s="857">
        <f>M13+M14</f>
        <v>0</v>
      </c>
      <c r="N12" s="857">
        <f>N13+N14</f>
        <v>0</v>
      </c>
      <c r="O12" s="858">
        <f>O13+O14</f>
        <v>0</v>
      </c>
      <c r="P12" s="860">
        <f t="shared" si="1"/>
        <v>0</v>
      </c>
      <c r="Q12" s="135"/>
      <c r="R12" s="135"/>
      <c r="S12" s="135"/>
    </row>
    <row r="13" spans="1:19" s="137" customFormat="1" ht="13.5" customHeight="1">
      <c r="A13" s="135"/>
      <c r="B13" s="143" t="s">
        <v>245</v>
      </c>
      <c r="C13" s="255" t="s">
        <v>77</v>
      </c>
      <c r="D13" s="856">
        <f>'9. Isporuka kr.kup. na JS'!D13+'10. Isporuka kr.kup. na ST'!D13+'11. Isporuka kr.kup. na RS'!D29</f>
        <v>0</v>
      </c>
      <c r="E13" s="857">
        <f>'9. Isporuka kr.kup. na JS'!E13+'10. Isporuka kr.kup. na ST'!E13+'11. Isporuka kr.kup. na RS'!E13</f>
        <v>0</v>
      </c>
      <c r="F13" s="857">
        <f>'9. Isporuka kr.kup. na JS'!F13+'10. Isporuka kr.kup. na ST'!F13+'11. Isporuka kr.kup. na RS'!F13</f>
        <v>0</v>
      </c>
      <c r="G13" s="857">
        <f>'9. Isporuka kr.kup. na JS'!G13+'10. Isporuka kr.kup. na ST'!G13+'11. Isporuka kr.kup. na RS'!G13</f>
        <v>0</v>
      </c>
      <c r="H13" s="857">
        <f>'9. Isporuka kr.kup. na JS'!H13+'10. Isporuka kr.kup. na ST'!H13+'11. Isporuka kr.kup. na RS'!H13</f>
        <v>0</v>
      </c>
      <c r="I13" s="858">
        <f>'9. Isporuka kr.kup. na JS'!I13+'10. Isporuka kr.kup. na ST'!I13+'11. Isporuka kr.kup. na RS'!I13</f>
        <v>0</v>
      </c>
      <c r="J13" s="859">
        <f>'9. Isporuka kr.kup. na JS'!J13+'10. Isporuka kr.kup. na ST'!J13+'11. Isporuka kr.kup. na RS'!J13</f>
        <v>0</v>
      </c>
      <c r="K13" s="857">
        <f>'9. Isporuka kr.kup. na JS'!K13+'10. Isporuka kr.kup. na ST'!K13+'11. Isporuka kr.kup. na RS'!K13</f>
        <v>0</v>
      </c>
      <c r="L13" s="857">
        <f>'9. Isporuka kr.kup. na JS'!L13+'10. Isporuka kr.kup. na ST'!L13+'11. Isporuka kr.kup. na RS'!L13</f>
        <v>0</v>
      </c>
      <c r="M13" s="857">
        <f>'9. Isporuka kr.kup. na JS'!M13+'10. Isporuka kr.kup. na ST'!M13+'11. Isporuka kr.kup. na RS'!M13</f>
        <v>0</v>
      </c>
      <c r="N13" s="857">
        <f>'9. Isporuka kr.kup. na JS'!N13+'10. Isporuka kr.kup. na ST'!N13+'11. Isporuka kr.kup. na RS'!N13</f>
        <v>0</v>
      </c>
      <c r="O13" s="858">
        <f>'9. Isporuka kr.kup. na JS'!O13+'10. Isporuka kr.kup. na ST'!O13+'11. Isporuka kr.kup. na RS'!O13</f>
        <v>0</v>
      </c>
      <c r="P13" s="860">
        <f t="shared" si="1"/>
        <v>0</v>
      </c>
      <c r="Q13" s="135"/>
      <c r="R13" s="135"/>
      <c r="S13" s="135"/>
    </row>
    <row r="14" spans="1:19" s="137" customFormat="1" ht="13.5" customHeight="1">
      <c r="A14" s="135"/>
      <c r="B14" s="143" t="s">
        <v>246</v>
      </c>
      <c r="C14" s="255" t="s">
        <v>78</v>
      </c>
      <c r="D14" s="909">
        <f>'9. Isporuka kr.kup. na JS'!D14+'10. Isporuka kr.kup. na ST'!D14+'11. Isporuka kr.kup. na RS'!D14</f>
        <v>0</v>
      </c>
      <c r="E14" s="910">
        <f>'9. Isporuka kr.kup. na JS'!E14+'10. Isporuka kr.kup. na ST'!E14+'11. Isporuka kr.kup. na RS'!E14</f>
        <v>0</v>
      </c>
      <c r="F14" s="910">
        <f>'9. Isporuka kr.kup. na JS'!F14+'10. Isporuka kr.kup. na ST'!F14+'11. Isporuka kr.kup. na RS'!F14</f>
        <v>0</v>
      </c>
      <c r="G14" s="910">
        <f>'9. Isporuka kr.kup. na JS'!G14+'10. Isporuka kr.kup. na ST'!G14+'11. Isporuka kr.kup. na RS'!G14</f>
        <v>0</v>
      </c>
      <c r="H14" s="910">
        <f>'9. Isporuka kr.kup. na JS'!H14+'10. Isporuka kr.kup. na ST'!H14+'11. Isporuka kr.kup. na RS'!H14</f>
        <v>0</v>
      </c>
      <c r="I14" s="911">
        <f>'9. Isporuka kr.kup. na JS'!I14+'10. Isporuka kr.kup. na ST'!I14+'11. Isporuka kr.kup. na RS'!I14</f>
        <v>0</v>
      </c>
      <c r="J14" s="912">
        <f>'9. Isporuka kr.kup. na JS'!J14+'10. Isporuka kr.kup. na ST'!J14+'11. Isporuka kr.kup. na RS'!J14</f>
        <v>0</v>
      </c>
      <c r="K14" s="910">
        <f>'9. Isporuka kr.kup. na JS'!K14+'10. Isporuka kr.kup. na ST'!K14+'11. Isporuka kr.kup. na RS'!K14</f>
        <v>0</v>
      </c>
      <c r="L14" s="910">
        <f>'9. Isporuka kr.kup. na JS'!L14+'10. Isporuka kr.kup. na ST'!L14+'11. Isporuka kr.kup. na RS'!L14</f>
        <v>0</v>
      </c>
      <c r="M14" s="910">
        <f>'9. Isporuka kr.kup. na JS'!M14+'10. Isporuka kr.kup. na ST'!M14+'11. Isporuka kr.kup. na RS'!M14</f>
        <v>0</v>
      </c>
      <c r="N14" s="910">
        <f>'9. Isporuka kr.kup. na JS'!N14+'10. Isporuka kr.kup. na ST'!N14+'11. Isporuka kr.kup. na RS'!N14</f>
        <v>0</v>
      </c>
      <c r="O14" s="911">
        <f>'9. Isporuka kr.kup. na JS'!O14+'10. Isporuka kr.kup. na ST'!O14+'11. Isporuka kr.kup. na RS'!O14</f>
        <v>0</v>
      </c>
      <c r="P14" s="860">
        <f t="shared" si="1"/>
        <v>0</v>
      </c>
      <c r="Q14" s="135"/>
      <c r="R14" s="135"/>
      <c r="S14" s="135"/>
    </row>
    <row r="15" spans="1:19" s="137" customFormat="1" ht="13.5" customHeight="1">
      <c r="A15" s="135"/>
      <c r="B15" s="143" t="s">
        <v>48</v>
      </c>
      <c r="C15" s="802" t="s">
        <v>79</v>
      </c>
      <c r="D15" s="856">
        <f>'9. Isporuka kr.kup. na JS'!D15+'10. Isporuka kr.kup. na ST'!D15+'11. Isporuka kr.kup. na RS'!D15</f>
        <v>0</v>
      </c>
      <c r="E15" s="857">
        <f>'9. Isporuka kr.kup. na JS'!E15+'10. Isporuka kr.kup. na ST'!E15+'11. Isporuka kr.kup. na RS'!E15</f>
        <v>0</v>
      </c>
      <c r="F15" s="857">
        <f>'9. Isporuka kr.kup. na JS'!F15+'10. Isporuka kr.kup. na ST'!F15+'11. Isporuka kr.kup. na RS'!F15</f>
        <v>0</v>
      </c>
      <c r="G15" s="857">
        <f>'9. Isporuka kr.kup. na JS'!G15+'10. Isporuka kr.kup. na ST'!G15+'11. Isporuka kr.kup. na RS'!G15</f>
        <v>0</v>
      </c>
      <c r="H15" s="857">
        <f>'9. Isporuka kr.kup. na JS'!H15+'10. Isporuka kr.kup. na ST'!H15+'11. Isporuka kr.kup. na RS'!H15</f>
        <v>0</v>
      </c>
      <c r="I15" s="858">
        <f>'9. Isporuka kr.kup. na JS'!I15+'10. Isporuka kr.kup. na ST'!I15+'11. Isporuka kr.kup. na RS'!I15</f>
        <v>0</v>
      </c>
      <c r="J15" s="859">
        <f>'9. Isporuka kr.kup. na JS'!J15+'10. Isporuka kr.kup. na ST'!J15+'11. Isporuka kr.kup. na RS'!J15</f>
        <v>0</v>
      </c>
      <c r="K15" s="857">
        <f>'9. Isporuka kr.kup. na JS'!K15+'10. Isporuka kr.kup. na ST'!K15+'11. Isporuka kr.kup. na RS'!K15</f>
        <v>0</v>
      </c>
      <c r="L15" s="857">
        <f>'9. Isporuka kr.kup. na JS'!L15+'10. Isporuka kr.kup. na ST'!L15+'11. Isporuka kr.kup. na RS'!L15</f>
        <v>0</v>
      </c>
      <c r="M15" s="857">
        <f>'9. Isporuka kr.kup. na JS'!M15+'10. Isporuka kr.kup. na ST'!M15+'11. Isporuka kr.kup. na RS'!M15</f>
        <v>0</v>
      </c>
      <c r="N15" s="857">
        <f>'9. Isporuka kr.kup. na JS'!N15+'10. Isporuka kr.kup. na ST'!N15+'11. Isporuka kr.kup. na RS'!N15</f>
        <v>0</v>
      </c>
      <c r="O15" s="858">
        <f>'9. Isporuka kr.kup. na JS'!O15+'10. Isporuka kr.kup. na ST'!O15+'11. Isporuka kr.kup. na RS'!O15</f>
        <v>0</v>
      </c>
      <c r="P15" s="860">
        <f t="shared" si="1"/>
        <v>0</v>
      </c>
      <c r="Q15" s="135"/>
      <c r="R15" s="135"/>
      <c r="S15" s="135"/>
    </row>
    <row r="16" spans="1:19" s="137" customFormat="1" ht="13.5" customHeight="1">
      <c r="A16" s="135"/>
      <c r="B16" s="143" t="s">
        <v>119</v>
      </c>
      <c r="C16" s="195" t="s">
        <v>80</v>
      </c>
      <c r="D16" s="856">
        <f>'9. Isporuka kr.kup. na JS'!D16+'10. Isporuka kr.kup. na ST'!D16+'11. Isporuka kr.kup. na RS'!D16</f>
        <v>0</v>
      </c>
      <c r="E16" s="857">
        <f>'9. Isporuka kr.kup. na JS'!E16+'10. Isporuka kr.kup. na ST'!E16+'11. Isporuka kr.kup. na RS'!E16</f>
        <v>0</v>
      </c>
      <c r="F16" s="857">
        <f>'9. Isporuka kr.kup. na JS'!F16+'10. Isporuka kr.kup. na ST'!F16+'11. Isporuka kr.kup. na RS'!F16</f>
        <v>0</v>
      </c>
      <c r="G16" s="857">
        <f>'9. Isporuka kr.kup. na JS'!G16+'10. Isporuka kr.kup. na ST'!G16+'11. Isporuka kr.kup. na RS'!G16</f>
        <v>0</v>
      </c>
      <c r="H16" s="857">
        <f>'9. Isporuka kr.kup. na JS'!H16+'10. Isporuka kr.kup. na ST'!H16+'11. Isporuka kr.kup. na RS'!H16</f>
        <v>0</v>
      </c>
      <c r="I16" s="858">
        <f>'9. Isporuka kr.kup. na JS'!I16+'10. Isporuka kr.kup. na ST'!I16+'11. Isporuka kr.kup. na RS'!I16</f>
        <v>0</v>
      </c>
      <c r="J16" s="859">
        <f>'9. Isporuka kr.kup. na JS'!J16+'10. Isporuka kr.kup. na ST'!J16+'11. Isporuka kr.kup. na RS'!J16</f>
        <v>0</v>
      </c>
      <c r="K16" s="857">
        <f>'9. Isporuka kr.kup. na JS'!K16+'10. Isporuka kr.kup. na ST'!K16+'11. Isporuka kr.kup. na RS'!K16</f>
        <v>0</v>
      </c>
      <c r="L16" s="857">
        <f>'9. Isporuka kr.kup. na JS'!L16+'10. Isporuka kr.kup. na ST'!L16+'11. Isporuka kr.kup. na RS'!L16</f>
        <v>0</v>
      </c>
      <c r="M16" s="857">
        <f>'9. Isporuka kr.kup. na JS'!M16+'10. Isporuka kr.kup. na ST'!M16+'11. Isporuka kr.kup. na RS'!M16</f>
        <v>0</v>
      </c>
      <c r="N16" s="857">
        <f>'9. Isporuka kr.kup. na JS'!N16+'10. Isporuka kr.kup. na ST'!N16+'11. Isporuka kr.kup. na RS'!N16</f>
        <v>0</v>
      </c>
      <c r="O16" s="858">
        <f>'9. Isporuka kr.kup. na JS'!O16+'10. Isporuka kr.kup. na ST'!O16+'11. Isporuka kr.kup. na RS'!O16</f>
        <v>0</v>
      </c>
      <c r="P16" s="860">
        <f t="shared" si="1"/>
        <v>0</v>
      </c>
      <c r="Q16" s="135"/>
      <c r="R16" s="135"/>
      <c r="S16" s="135"/>
    </row>
    <row r="17" spans="1:19" s="137" customFormat="1" ht="13.5" customHeight="1">
      <c r="A17" s="135"/>
      <c r="B17" s="143" t="s">
        <v>247</v>
      </c>
      <c r="C17" s="802" t="s">
        <v>81</v>
      </c>
      <c r="D17" s="856">
        <f>'9. Isporuka kr.kup. na JS'!D17+'10. Isporuka kr.kup. na ST'!D17+'11. Isporuka kr.kup. na RS'!D17</f>
        <v>0</v>
      </c>
      <c r="E17" s="857">
        <f>'9. Isporuka kr.kup. na JS'!E17+'10. Isporuka kr.kup. na ST'!E17+'11. Isporuka kr.kup. na RS'!E17</f>
        <v>0</v>
      </c>
      <c r="F17" s="857">
        <f>'9. Isporuka kr.kup. na JS'!F17+'10. Isporuka kr.kup. na ST'!F17+'11. Isporuka kr.kup. na RS'!F17</f>
        <v>0</v>
      </c>
      <c r="G17" s="857">
        <f>'9. Isporuka kr.kup. na JS'!G17+'10. Isporuka kr.kup. na ST'!G17+'11. Isporuka kr.kup. na RS'!G17</f>
        <v>0</v>
      </c>
      <c r="H17" s="857">
        <f>'9. Isporuka kr.kup. na JS'!H17+'10. Isporuka kr.kup. na ST'!H17+'11. Isporuka kr.kup. na RS'!H17</f>
        <v>0</v>
      </c>
      <c r="I17" s="858">
        <f>'9. Isporuka kr.kup. na JS'!I17+'10. Isporuka kr.kup. na ST'!I17+'11. Isporuka kr.kup. na RS'!I17</f>
        <v>0</v>
      </c>
      <c r="J17" s="859">
        <f>'9. Isporuka kr.kup. na JS'!J17+'10. Isporuka kr.kup. na ST'!J17+'11. Isporuka kr.kup. na RS'!J17</f>
        <v>0</v>
      </c>
      <c r="K17" s="857">
        <f>'9. Isporuka kr.kup. na JS'!K17+'10. Isporuka kr.kup. na ST'!K17+'11. Isporuka kr.kup. na RS'!K17</f>
        <v>0</v>
      </c>
      <c r="L17" s="857">
        <f>'9. Isporuka kr.kup. na JS'!L17+'10. Isporuka kr.kup. na ST'!L17+'11. Isporuka kr.kup. na RS'!L17</f>
        <v>0</v>
      </c>
      <c r="M17" s="857">
        <f>'9. Isporuka kr.kup. na JS'!M17+'10. Isporuka kr.kup. na ST'!M17+'11. Isporuka kr.kup. na RS'!M17</f>
        <v>0</v>
      </c>
      <c r="N17" s="857">
        <f>'9. Isporuka kr.kup. na JS'!N17+'10. Isporuka kr.kup. na ST'!N17+'11. Isporuka kr.kup. na RS'!N17</f>
        <v>0</v>
      </c>
      <c r="O17" s="858">
        <f>'9. Isporuka kr.kup. na JS'!O17+'10. Isporuka kr.kup. na ST'!O17+'11. Isporuka kr.kup. na RS'!O17</f>
        <v>0</v>
      </c>
      <c r="P17" s="860">
        <f t="shared" si="1"/>
        <v>0</v>
      </c>
      <c r="Q17" s="135"/>
      <c r="R17" s="135"/>
      <c r="S17" s="135"/>
    </row>
    <row r="18" spans="1:19" s="163" customFormat="1" ht="13.5" customHeight="1">
      <c r="A18" s="157"/>
      <c r="B18" s="139" t="s">
        <v>71</v>
      </c>
      <c r="C18" s="140" t="s">
        <v>186</v>
      </c>
      <c r="D18" s="861">
        <f>D19+D20+D21</f>
        <v>0</v>
      </c>
      <c r="E18" s="862">
        <f aca="true" t="shared" si="4" ref="E18:L18">E19+E20+E21</f>
        <v>0</v>
      </c>
      <c r="F18" s="862">
        <f t="shared" si="4"/>
        <v>0</v>
      </c>
      <c r="G18" s="862">
        <f t="shared" si="4"/>
        <v>0</v>
      </c>
      <c r="H18" s="862">
        <f t="shared" si="4"/>
        <v>0</v>
      </c>
      <c r="I18" s="863">
        <f t="shared" si="4"/>
        <v>0</v>
      </c>
      <c r="J18" s="864">
        <f t="shared" si="4"/>
        <v>0</v>
      </c>
      <c r="K18" s="862">
        <f t="shared" si="4"/>
        <v>0</v>
      </c>
      <c r="L18" s="862">
        <f t="shared" si="4"/>
        <v>0</v>
      </c>
      <c r="M18" s="862">
        <f>M19+M20+M21</f>
        <v>0</v>
      </c>
      <c r="N18" s="862">
        <f>N19+N20+N21</f>
        <v>0</v>
      </c>
      <c r="O18" s="863">
        <f>O19+O20+O21</f>
        <v>0</v>
      </c>
      <c r="P18" s="855">
        <f t="shared" si="1"/>
        <v>0</v>
      </c>
      <c r="Q18" s="177"/>
      <c r="R18" s="177"/>
      <c r="S18" s="177"/>
    </row>
    <row r="19" spans="1:19" s="137" customFormat="1" ht="13.5" customHeight="1">
      <c r="A19" s="138"/>
      <c r="B19" s="164" t="s">
        <v>49</v>
      </c>
      <c r="C19" s="803" t="s">
        <v>82</v>
      </c>
      <c r="D19" s="865">
        <f>'9. Isporuka kr.kup. na JS'!D19+'10. Isporuka kr.kup. na ST'!D19+'11. Isporuka kr.kup. na RS'!D19</f>
        <v>0</v>
      </c>
      <c r="E19" s="866">
        <f>'9. Isporuka kr.kup. na JS'!E19+'10. Isporuka kr.kup. na ST'!E19+'11. Isporuka kr.kup. na RS'!E19</f>
        <v>0</v>
      </c>
      <c r="F19" s="866">
        <f>'9. Isporuka kr.kup. na JS'!F19+'10. Isporuka kr.kup. na ST'!F19+'11. Isporuka kr.kup. na RS'!F19</f>
        <v>0</v>
      </c>
      <c r="G19" s="866">
        <f>'9. Isporuka kr.kup. na JS'!G19+'10. Isporuka kr.kup. na ST'!G19+'11. Isporuka kr.kup. na RS'!G19</f>
        <v>0</v>
      </c>
      <c r="H19" s="866">
        <f>'9. Isporuka kr.kup. na JS'!H19+'10. Isporuka kr.kup. na ST'!H19+'11. Isporuka kr.kup. na RS'!H19</f>
        <v>0</v>
      </c>
      <c r="I19" s="867">
        <f>'9. Isporuka kr.kup. na JS'!I19+'10. Isporuka kr.kup. na ST'!I19+'11. Isporuka kr.kup. na RS'!I19</f>
        <v>0</v>
      </c>
      <c r="J19" s="868">
        <f>'9. Isporuka kr.kup. na JS'!J19+'10. Isporuka kr.kup. na ST'!J19+'11. Isporuka kr.kup. na RS'!J19</f>
        <v>0</v>
      </c>
      <c r="K19" s="866">
        <f>'9. Isporuka kr.kup. na JS'!K19+'10. Isporuka kr.kup. na ST'!K19+'11. Isporuka kr.kup. na RS'!K19</f>
        <v>0</v>
      </c>
      <c r="L19" s="866">
        <f>'9. Isporuka kr.kup. na JS'!L19+'10. Isporuka kr.kup. na ST'!L19+'11. Isporuka kr.kup. na RS'!L19</f>
        <v>0</v>
      </c>
      <c r="M19" s="866">
        <f>'9. Isporuka kr.kup. na JS'!M19+'10. Isporuka kr.kup. na ST'!M19+'11. Isporuka kr.kup. na RS'!M19</f>
        <v>0</v>
      </c>
      <c r="N19" s="866">
        <f>'9. Isporuka kr.kup. na JS'!N19+'10. Isporuka kr.kup. na ST'!N19+'11. Isporuka kr.kup. na RS'!N19</f>
        <v>0</v>
      </c>
      <c r="O19" s="867">
        <f>'9. Isporuka kr.kup. na JS'!O19+'10. Isporuka kr.kup. na ST'!O19+'11. Isporuka kr.kup. na RS'!O19</f>
        <v>0</v>
      </c>
      <c r="P19" s="869">
        <f t="shared" si="1"/>
        <v>0</v>
      </c>
      <c r="Q19" s="135"/>
      <c r="R19" s="135"/>
      <c r="S19" s="135"/>
    </row>
    <row r="20" spans="1:19" s="137" customFormat="1" ht="13.5" customHeight="1">
      <c r="A20" s="138"/>
      <c r="B20" s="164" t="s">
        <v>50</v>
      </c>
      <c r="C20" s="803" t="s">
        <v>83</v>
      </c>
      <c r="D20" s="865">
        <f>'9. Isporuka kr.kup. na JS'!D20+'10. Isporuka kr.kup. na ST'!D20+'11. Isporuka kr.kup. na RS'!D20</f>
        <v>0</v>
      </c>
      <c r="E20" s="866">
        <f>'9. Isporuka kr.kup. na JS'!E20+'10. Isporuka kr.kup. na ST'!E20+'11. Isporuka kr.kup. na RS'!E20</f>
        <v>0</v>
      </c>
      <c r="F20" s="866">
        <f>'9. Isporuka kr.kup. na JS'!F20+'10. Isporuka kr.kup. na ST'!F20+'11. Isporuka kr.kup. na RS'!F20</f>
        <v>0</v>
      </c>
      <c r="G20" s="866">
        <f>'9. Isporuka kr.kup. na JS'!G20+'10. Isporuka kr.kup. na ST'!G20+'11. Isporuka kr.kup. na RS'!G20</f>
        <v>0</v>
      </c>
      <c r="H20" s="866">
        <f>'9. Isporuka kr.kup. na JS'!H20+'10. Isporuka kr.kup. na ST'!H20+'11. Isporuka kr.kup. na RS'!H20</f>
        <v>0</v>
      </c>
      <c r="I20" s="867">
        <f>'9. Isporuka kr.kup. na JS'!I20+'10. Isporuka kr.kup. na ST'!I20+'11. Isporuka kr.kup. na RS'!I20</f>
        <v>0</v>
      </c>
      <c r="J20" s="868">
        <f>'9. Isporuka kr.kup. na JS'!J20+'10. Isporuka kr.kup. na ST'!J20+'11. Isporuka kr.kup. na RS'!J20</f>
        <v>0</v>
      </c>
      <c r="K20" s="866">
        <f>'9. Isporuka kr.kup. na JS'!K20+'10. Isporuka kr.kup. na ST'!K20+'11. Isporuka kr.kup. na RS'!K20</f>
        <v>0</v>
      </c>
      <c r="L20" s="866">
        <f>'9. Isporuka kr.kup. na JS'!L20+'10. Isporuka kr.kup. na ST'!L20+'11. Isporuka kr.kup. na RS'!L20</f>
        <v>0</v>
      </c>
      <c r="M20" s="866">
        <f>'9. Isporuka kr.kup. na JS'!M20+'10. Isporuka kr.kup. na ST'!M20+'11. Isporuka kr.kup. na RS'!M20</f>
        <v>0</v>
      </c>
      <c r="N20" s="866">
        <f>'9. Isporuka kr.kup. na JS'!N20+'10. Isporuka kr.kup. na ST'!N20+'11. Isporuka kr.kup. na RS'!N20</f>
        <v>0</v>
      </c>
      <c r="O20" s="867">
        <f>'9. Isporuka kr.kup. na JS'!O20+'10. Isporuka kr.kup. na ST'!O20+'11. Isporuka kr.kup. na RS'!O20</f>
        <v>0</v>
      </c>
      <c r="P20" s="869">
        <f>SUM(D20:O20)</f>
        <v>0</v>
      </c>
      <c r="Q20" s="135"/>
      <c r="R20" s="135"/>
      <c r="S20" s="135"/>
    </row>
    <row r="21" spans="1:19" s="137" customFormat="1" ht="13.5" customHeight="1">
      <c r="A21" s="138"/>
      <c r="B21" s="165" t="s">
        <v>51</v>
      </c>
      <c r="C21" s="804" t="s">
        <v>84</v>
      </c>
      <c r="D21" s="871">
        <f>'9. Isporuka kr.kup. na JS'!D21+'10. Isporuka kr.kup. na ST'!D21+'11. Isporuka kr.kup. na RS'!D21</f>
        <v>0</v>
      </c>
      <c r="E21" s="872">
        <f>'9. Isporuka kr.kup. na JS'!E21+'10. Isporuka kr.kup. na ST'!E21+'11. Isporuka kr.kup. na RS'!E21</f>
        <v>0</v>
      </c>
      <c r="F21" s="872">
        <f>'9. Isporuka kr.kup. na JS'!F21+'10. Isporuka kr.kup. na ST'!F21+'11. Isporuka kr.kup. na RS'!F21</f>
        <v>0</v>
      </c>
      <c r="G21" s="872">
        <f>'9. Isporuka kr.kup. na JS'!G21+'10. Isporuka kr.kup. na ST'!G21+'11. Isporuka kr.kup. na RS'!G21</f>
        <v>0</v>
      </c>
      <c r="H21" s="872">
        <f>'9. Isporuka kr.kup. na JS'!H21+'10. Isporuka kr.kup. na ST'!H21+'11. Isporuka kr.kup. na RS'!H21</f>
        <v>0</v>
      </c>
      <c r="I21" s="873">
        <f>'9. Isporuka kr.kup. na JS'!I21+'10. Isporuka kr.kup. na ST'!I21+'11. Isporuka kr.kup. na RS'!I21</f>
        <v>0</v>
      </c>
      <c r="J21" s="874">
        <f>'9. Isporuka kr.kup. na JS'!J21+'10. Isporuka kr.kup. na ST'!J21+'11. Isporuka kr.kup. na RS'!J21</f>
        <v>0</v>
      </c>
      <c r="K21" s="872">
        <f>'9. Isporuka kr.kup. na JS'!K21+'10. Isporuka kr.kup. na ST'!K21+'11. Isporuka kr.kup. na RS'!K21</f>
        <v>0</v>
      </c>
      <c r="L21" s="872">
        <f>'9. Isporuka kr.kup. na JS'!L21+'10. Isporuka kr.kup. na ST'!L21+'11. Isporuka kr.kup. na RS'!L21</f>
        <v>0</v>
      </c>
      <c r="M21" s="872">
        <f>'9. Isporuka kr.kup. na JS'!M21+'10. Isporuka kr.kup. na ST'!M21+'11. Isporuka kr.kup. na RS'!M21</f>
        <v>0</v>
      </c>
      <c r="N21" s="872">
        <f>'9. Isporuka kr.kup. na JS'!N21+'10. Isporuka kr.kup. na ST'!N21+'11. Isporuka kr.kup. na RS'!N21</f>
        <v>0</v>
      </c>
      <c r="O21" s="873">
        <f>'9. Isporuka kr.kup. na JS'!O21+'10. Isporuka kr.kup. na ST'!O21+'11. Isporuka kr.kup. na RS'!O21</f>
        <v>0</v>
      </c>
      <c r="P21" s="875">
        <f>SUM(D21:O21)</f>
        <v>0</v>
      </c>
      <c r="Q21" s="135"/>
      <c r="R21" s="135"/>
      <c r="S21" s="135"/>
    </row>
    <row r="22" spans="1:19" s="137" customFormat="1" ht="13.5" customHeight="1">
      <c r="A22" s="135"/>
      <c r="B22" s="180"/>
      <c r="C22" s="181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135"/>
      <c r="R22" s="135"/>
      <c r="S22" s="135"/>
    </row>
    <row r="23" spans="1:19" s="118" customFormat="1" ht="28.5" customHeight="1" thickBot="1">
      <c r="A23" s="111"/>
      <c r="B23" s="111"/>
      <c r="C23" s="130"/>
      <c r="D23" s="131"/>
      <c r="E23" s="111"/>
      <c r="F23" s="811" t="str">
        <f>"Табела ГТ-Д-12.2 Укупни капацитети, односно МДП за крајње купце у "&amp;'Naslovna strana'!E17&amp;". год."</f>
        <v>Табела ГТ-Д-12.2 Укупни капацитети, односно МДП за крајње купце у 2023. год.</v>
      </c>
      <c r="G23" s="808"/>
      <c r="H23" s="808"/>
      <c r="I23" s="808"/>
      <c r="J23" s="808"/>
      <c r="K23" s="50"/>
      <c r="L23" s="115"/>
      <c r="M23" s="115"/>
      <c r="N23" s="115"/>
      <c r="O23" s="132" t="s">
        <v>270</v>
      </c>
      <c r="Q23" s="111"/>
      <c r="R23" s="111"/>
      <c r="S23" s="111"/>
    </row>
    <row r="24" spans="1:19" s="134" customFormat="1" ht="17.25" thickTop="1">
      <c r="A24" s="133"/>
      <c r="B24" s="1162" t="s">
        <v>24</v>
      </c>
      <c r="C24" s="493" t="s">
        <v>116</v>
      </c>
      <c r="D24" s="494" t="s">
        <v>33</v>
      </c>
      <c r="E24" s="495" t="s">
        <v>34</v>
      </c>
      <c r="F24" s="495" t="s">
        <v>35</v>
      </c>
      <c r="G24" s="495" t="s">
        <v>36</v>
      </c>
      <c r="H24" s="495" t="s">
        <v>37</v>
      </c>
      <c r="I24" s="496" t="s">
        <v>38</v>
      </c>
      <c r="J24" s="497" t="s">
        <v>39</v>
      </c>
      <c r="K24" s="495" t="s">
        <v>40</v>
      </c>
      <c r="L24" s="495" t="s">
        <v>41</v>
      </c>
      <c r="M24" s="495" t="s">
        <v>42</v>
      </c>
      <c r="N24" s="498" t="s">
        <v>43</v>
      </c>
      <c r="O24" s="524" t="s">
        <v>44</v>
      </c>
      <c r="P24" s="1166"/>
      <c r="Q24" s="133"/>
      <c r="R24" s="133"/>
      <c r="S24" s="133"/>
    </row>
    <row r="25" spans="1:19" s="134" customFormat="1" ht="13.5" customHeight="1" thickBot="1">
      <c r="A25" s="133"/>
      <c r="B25" s="1163"/>
      <c r="C25" s="500" t="s">
        <v>118</v>
      </c>
      <c r="D25" s="501">
        <v>31</v>
      </c>
      <c r="E25" s="502">
        <v>28</v>
      </c>
      <c r="F25" s="503">
        <v>31</v>
      </c>
      <c r="G25" s="503">
        <v>30</v>
      </c>
      <c r="H25" s="502">
        <v>31</v>
      </c>
      <c r="I25" s="504">
        <v>30</v>
      </c>
      <c r="J25" s="505">
        <v>31</v>
      </c>
      <c r="K25" s="502">
        <v>31</v>
      </c>
      <c r="L25" s="503">
        <v>30</v>
      </c>
      <c r="M25" s="503">
        <v>31</v>
      </c>
      <c r="N25" s="506">
        <v>30</v>
      </c>
      <c r="O25" s="525">
        <v>31</v>
      </c>
      <c r="P25" s="1166"/>
      <c r="Q25" s="133"/>
      <c r="R25" s="133"/>
      <c r="S25" s="133"/>
    </row>
    <row r="26" spans="1:19" s="178" customFormat="1" ht="13.5" customHeight="1" thickTop="1">
      <c r="A26" s="177"/>
      <c r="B26" s="660" t="s">
        <v>15</v>
      </c>
      <c r="C26" s="661" t="s">
        <v>202</v>
      </c>
      <c r="D26" s="846">
        <f aca="true" t="shared" si="5" ref="D26:O26">D27+D34</f>
        <v>0</v>
      </c>
      <c r="E26" s="847">
        <f t="shared" si="5"/>
        <v>0</v>
      </c>
      <c r="F26" s="847">
        <f t="shared" si="5"/>
        <v>0</v>
      </c>
      <c r="G26" s="847">
        <f t="shared" si="5"/>
        <v>0</v>
      </c>
      <c r="H26" s="847">
        <f t="shared" si="5"/>
        <v>0</v>
      </c>
      <c r="I26" s="848">
        <f t="shared" si="5"/>
        <v>0</v>
      </c>
      <c r="J26" s="849">
        <f t="shared" si="5"/>
        <v>0</v>
      </c>
      <c r="K26" s="847">
        <f t="shared" si="5"/>
        <v>0</v>
      </c>
      <c r="L26" s="847">
        <f t="shared" si="5"/>
        <v>0</v>
      </c>
      <c r="M26" s="847">
        <f t="shared" si="5"/>
        <v>0</v>
      </c>
      <c r="N26" s="847">
        <f t="shared" si="5"/>
        <v>0</v>
      </c>
      <c r="O26" s="913">
        <f t="shared" si="5"/>
        <v>0</v>
      </c>
      <c r="P26" s="434"/>
      <c r="Q26" s="177"/>
      <c r="R26" s="177"/>
      <c r="S26" s="177"/>
    </row>
    <row r="27" spans="1:19" s="137" customFormat="1" ht="13.5" customHeight="1">
      <c r="A27" s="135"/>
      <c r="B27" s="143" t="s">
        <v>16</v>
      </c>
      <c r="C27" s="140" t="s">
        <v>95</v>
      </c>
      <c r="D27" s="851">
        <f>D31+D32+D33</f>
        <v>0</v>
      </c>
      <c r="E27" s="852">
        <f aca="true" t="shared" si="6" ref="E27:L27">E31+E32+E33</f>
        <v>0</v>
      </c>
      <c r="F27" s="852">
        <f t="shared" si="6"/>
        <v>0</v>
      </c>
      <c r="G27" s="852">
        <f t="shared" si="6"/>
        <v>0</v>
      </c>
      <c r="H27" s="852">
        <f t="shared" si="6"/>
        <v>0</v>
      </c>
      <c r="I27" s="853">
        <f t="shared" si="6"/>
        <v>0</v>
      </c>
      <c r="J27" s="854">
        <f t="shared" si="6"/>
        <v>0</v>
      </c>
      <c r="K27" s="852">
        <f t="shared" si="6"/>
        <v>0</v>
      </c>
      <c r="L27" s="852">
        <f t="shared" si="6"/>
        <v>0</v>
      </c>
      <c r="M27" s="852">
        <f>M31+M32+M33</f>
        <v>0</v>
      </c>
      <c r="N27" s="852">
        <f>N31+N32+N33</f>
        <v>0</v>
      </c>
      <c r="O27" s="853">
        <f>O31+O32+O33</f>
        <v>0</v>
      </c>
      <c r="P27" s="432"/>
      <c r="Q27" s="135"/>
      <c r="R27" s="135"/>
      <c r="S27" s="135"/>
    </row>
    <row r="28" spans="1:19" s="137" customFormat="1" ht="13.5" customHeight="1">
      <c r="A28" s="135"/>
      <c r="B28" s="143" t="s">
        <v>47</v>
      </c>
      <c r="C28" s="252" t="s">
        <v>85</v>
      </c>
      <c r="D28" s="856">
        <f>'2. KE kap i mi'!D13</f>
        <v>0</v>
      </c>
      <c r="E28" s="857">
        <f>$D$28</f>
        <v>0</v>
      </c>
      <c r="F28" s="857">
        <f aca="true" t="shared" si="7" ref="F28:O28">$D$28</f>
        <v>0</v>
      </c>
      <c r="G28" s="857">
        <f t="shared" si="7"/>
        <v>0</v>
      </c>
      <c r="H28" s="857">
        <f t="shared" si="7"/>
        <v>0</v>
      </c>
      <c r="I28" s="858">
        <f t="shared" si="7"/>
        <v>0</v>
      </c>
      <c r="J28" s="859">
        <f t="shared" si="7"/>
        <v>0</v>
      </c>
      <c r="K28" s="857">
        <f t="shared" si="7"/>
        <v>0</v>
      </c>
      <c r="L28" s="857">
        <f t="shared" si="7"/>
        <v>0</v>
      </c>
      <c r="M28" s="857">
        <f t="shared" si="7"/>
        <v>0</v>
      </c>
      <c r="N28" s="857">
        <f t="shared" si="7"/>
        <v>0</v>
      </c>
      <c r="O28" s="858">
        <f t="shared" si="7"/>
        <v>0</v>
      </c>
      <c r="P28" s="432"/>
      <c r="Q28" s="135"/>
      <c r="R28" s="135"/>
      <c r="S28" s="135"/>
    </row>
    <row r="29" spans="1:19" s="137" customFormat="1" ht="13.5" customHeight="1">
      <c r="A29" s="135"/>
      <c r="B29" s="143" t="s">
        <v>245</v>
      </c>
      <c r="C29" s="255" t="s">
        <v>77</v>
      </c>
      <c r="D29" s="856"/>
      <c r="E29" s="857"/>
      <c r="F29" s="857"/>
      <c r="G29" s="857"/>
      <c r="H29" s="857"/>
      <c r="I29" s="858"/>
      <c r="J29" s="859"/>
      <c r="K29" s="857"/>
      <c r="L29" s="857"/>
      <c r="M29" s="857"/>
      <c r="N29" s="857"/>
      <c r="O29" s="858"/>
      <c r="P29" s="432"/>
      <c r="Q29" s="135"/>
      <c r="R29" s="135"/>
      <c r="S29" s="135"/>
    </row>
    <row r="30" spans="1:19" s="137" customFormat="1" ht="13.5" customHeight="1">
      <c r="A30" s="135"/>
      <c r="B30" s="143" t="s">
        <v>246</v>
      </c>
      <c r="C30" s="255" t="s">
        <v>78</v>
      </c>
      <c r="D30" s="856"/>
      <c r="E30" s="857"/>
      <c r="F30" s="857"/>
      <c r="G30" s="857"/>
      <c r="H30" s="857"/>
      <c r="I30" s="858"/>
      <c r="J30" s="859"/>
      <c r="K30" s="857"/>
      <c r="L30" s="857"/>
      <c r="M30" s="857"/>
      <c r="N30" s="857"/>
      <c r="O30" s="858"/>
      <c r="P30" s="432"/>
      <c r="Q30" s="135"/>
      <c r="R30" s="135"/>
      <c r="S30" s="135"/>
    </row>
    <row r="31" spans="1:19" s="137" customFormat="1" ht="13.5" customHeight="1">
      <c r="A31" s="135"/>
      <c r="B31" s="143" t="s">
        <v>48</v>
      </c>
      <c r="C31" s="802" t="s">
        <v>79</v>
      </c>
      <c r="D31" s="856">
        <f>'9. Isporuka kr.kup. na JS'!D31+'10. Isporuka kr.kup. na ST'!D31+'11. Isporuka kr.kup. na RS'!D31</f>
        <v>0</v>
      </c>
      <c r="E31" s="857">
        <f>'9. Isporuka kr.kup. na JS'!E31+'10. Isporuka kr.kup. na ST'!E31+'11. Isporuka kr.kup. na RS'!E31</f>
        <v>0</v>
      </c>
      <c r="F31" s="857">
        <f>'9. Isporuka kr.kup. na JS'!F31+'10. Isporuka kr.kup. na ST'!F31+'11. Isporuka kr.kup. na RS'!F31</f>
        <v>0</v>
      </c>
      <c r="G31" s="857">
        <f>'9. Isporuka kr.kup. na JS'!G31+'10. Isporuka kr.kup. na ST'!G31+'11. Isporuka kr.kup. na RS'!G31</f>
        <v>0</v>
      </c>
      <c r="H31" s="857">
        <f>'9. Isporuka kr.kup. na JS'!H31+'10. Isporuka kr.kup. na ST'!H31+'11. Isporuka kr.kup. na RS'!H31</f>
        <v>0</v>
      </c>
      <c r="I31" s="858">
        <f>'9. Isporuka kr.kup. na JS'!I31+'10. Isporuka kr.kup. na ST'!I31+'11. Isporuka kr.kup. na RS'!I31</f>
        <v>0</v>
      </c>
      <c r="J31" s="859">
        <f>'9. Isporuka kr.kup. na JS'!J31+'10. Isporuka kr.kup. na ST'!J31+'11. Isporuka kr.kup. na RS'!J31</f>
        <v>0</v>
      </c>
      <c r="K31" s="857">
        <f>'9. Isporuka kr.kup. na JS'!K31+'10. Isporuka kr.kup. na ST'!K31+'11. Isporuka kr.kup. na RS'!K31</f>
        <v>0</v>
      </c>
      <c r="L31" s="857">
        <f>'9. Isporuka kr.kup. na JS'!L31+'10. Isporuka kr.kup. na ST'!L31+'11. Isporuka kr.kup. na RS'!L31</f>
        <v>0</v>
      </c>
      <c r="M31" s="857">
        <f>'9. Isporuka kr.kup. na JS'!M31+'10. Isporuka kr.kup. na ST'!M31+'11. Isporuka kr.kup. na RS'!M31</f>
        <v>0</v>
      </c>
      <c r="N31" s="857">
        <f>'9. Isporuka kr.kup. na JS'!N31+'10. Isporuka kr.kup. na ST'!N31+'11. Isporuka kr.kup. na RS'!N31</f>
        <v>0</v>
      </c>
      <c r="O31" s="858">
        <f>'9. Isporuka kr.kup. na JS'!O31+'10. Isporuka kr.kup. na ST'!O31+'11. Isporuka kr.kup. na RS'!O31</f>
        <v>0</v>
      </c>
      <c r="P31" s="432"/>
      <c r="Q31" s="179"/>
      <c r="R31" s="135"/>
      <c r="S31" s="135"/>
    </row>
    <row r="32" spans="1:19" s="137" customFormat="1" ht="13.5" customHeight="1">
      <c r="A32" s="135"/>
      <c r="B32" s="143" t="s">
        <v>119</v>
      </c>
      <c r="C32" s="195" t="s">
        <v>80</v>
      </c>
      <c r="D32" s="856">
        <f>'9. Isporuka kr.kup. na JS'!D32+'10. Isporuka kr.kup. na ST'!D32+'11. Isporuka kr.kup. na RS'!D32</f>
        <v>0</v>
      </c>
      <c r="E32" s="857">
        <f>'9. Isporuka kr.kup. na JS'!E32+'10. Isporuka kr.kup. na ST'!E32+'11. Isporuka kr.kup. na RS'!E32</f>
        <v>0</v>
      </c>
      <c r="F32" s="857">
        <f>'9. Isporuka kr.kup. na JS'!F32+'10. Isporuka kr.kup. na ST'!F32+'11. Isporuka kr.kup. na RS'!F32</f>
        <v>0</v>
      </c>
      <c r="G32" s="857">
        <f>'9. Isporuka kr.kup. na JS'!G32+'10. Isporuka kr.kup. na ST'!G32+'11. Isporuka kr.kup. na RS'!G32</f>
        <v>0</v>
      </c>
      <c r="H32" s="857">
        <f>'9. Isporuka kr.kup. na JS'!H32+'10. Isporuka kr.kup. na ST'!H32+'11. Isporuka kr.kup. na RS'!H32</f>
        <v>0</v>
      </c>
      <c r="I32" s="858">
        <f>'9. Isporuka kr.kup. na JS'!I32+'10. Isporuka kr.kup. na ST'!I32+'11. Isporuka kr.kup. na RS'!I32</f>
        <v>0</v>
      </c>
      <c r="J32" s="859">
        <f>'9. Isporuka kr.kup. na JS'!J32+'10. Isporuka kr.kup. na ST'!J32+'11. Isporuka kr.kup. na RS'!J32</f>
        <v>0</v>
      </c>
      <c r="K32" s="857">
        <f>'9. Isporuka kr.kup. na JS'!K32+'10. Isporuka kr.kup. na ST'!K32+'11. Isporuka kr.kup. na RS'!K32</f>
        <v>0</v>
      </c>
      <c r="L32" s="857">
        <f>'9. Isporuka kr.kup. na JS'!L32+'10. Isporuka kr.kup. na ST'!L32+'11. Isporuka kr.kup. na RS'!L32</f>
        <v>0</v>
      </c>
      <c r="M32" s="857">
        <f>'9. Isporuka kr.kup. na JS'!M32+'10. Isporuka kr.kup. na ST'!M32+'11. Isporuka kr.kup. na RS'!M32</f>
        <v>0</v>
      </c>
      <c r="N32" s="857">
        <f>'9. Isporuka kr.kup. na JS'!N32+'10. Isporuka kr.kup. na ST'!N32+'11. Isporuka kr.kup. na RS'!N32</f>
        <v>0</v>
      </c>
      <c r="O32" s="858">
        <f>'9. Isporuka kr.kup. na JS'!O32+'10. Isporuka kr.kup. na ST'!O32+'11. Isporuka kr.kup. na RS'!O32</f>
        <v>0</v>
      </c>
      <c r="P32" s="432"/>
      <c r="Q32" s="179"/>
      <c r="R32" s="135"/>
      <c r="S32" s="135"/>
    </row>
    <row r="33" spans="1:19" s="137" customFormat="1" ht="13.5" customHeight="1">
      <c r="A33" s="135"/>
      <c r="B33" s="143" t="s">
        <v>247</v>
      </c>
      <c r="C33" s="802" t="s">
        <v>81</v>
      </c>
      <c r="D33" s="856">
        <f>'9. Isporuka kr.kup. na JS'!D33+'10. Isporuka kr.kup. na ST'!D33+'11. Isporuka kr.kup. na RS'!D33</f>
        <v>0</v>
      </c>
      <c r="E33" s="857">
        <f>'9. Isporuka kr.kup. na JS'!E33+'10. Isporuka kr.kup. na ST'!E33+'11. Isporuka kr.kup. na RS'!E33</f>
        <v>0</v>
      </c>
      <c r="F33" s="857">
        <f>'9. Isporuka kr.kup. na JS'!F33+'10. Isporuka kr.kup. na ST'!F33+'11. Isporuka kr.kup. na RS'!F33</f>
        <v>0</v>
      </c>
      <c r="G33" s="857">
        <f>'9. Isporuka kr.kup. na JS'!G33+'10. Isporuka kr.kup. na ST'!G33+'11. Isporuka kr.kup. na RS'!G33</f>
        <v>0</v>
      </c>
      <c r="H33" s="857">
        <f>'9. Isporuka kr.kup. na JS'!H33+'10. Isporuka kr.kup. na ST'!H33+'11. Isporuka kr.kup. na RS'!H33</f>
        <v>0</v>
      </c>
      <c r="I33" s="858">
        <f>'9. Isporuka kr.kup. na JS'!I33+'10. Isporuka kr.kup. na ST'!I33+'11. Isporuka kr.kup. na RS'!I33</f>
        <v>0</v>
      </c>
      <c r="J33" s="859">
        <f>'9. Isporuka kr.kup. na JS'!J33+'10. Isporuka kr.kup. na ST'!J33+'11. Isporuka kr.kup. na RS'!J33</f>
        <v>0</v>
      </c>
      <c r="K33" s="857">
        <f>'9. Isporuka kr.kup. na JS'!K33+'10. Isporuka kr.kup. na ST'!K33+'11. Isporuka kr.kup. na RS'!K33</f>
        <v>0</v>
      </c>
      <c r="L33" s="857">
        <f>'9. Isporuka kr.kup. na JS'!L33+'10. Isporuka kr.kup. na ST'!L33+'11. Isporuka kr.kup. na RS'!L33</f>
        <v>0</v>
      </c>
      <c r="M33" s="857">
        <f>'9. Isporuka kr.kup. na JS'!M33+'10. Isporuka kr.kup. na ST'!M33+'11. Isporuka kr.kup. na RS'!M33</f>
        <v>0</v>
      </c>
      <c r="N33" s="857">
        <f>'9. Isporuka kr.kup. na JS'!N33+'10. Isporuka kr.kup. na ST'!N33+'11. Isporuka kr.kup. na RS'!N33</f>
        <v>0</v>
      </c>
      <c r="O33" s="858">
        <f>'9. Isporuka kr.kup. na JS'!O33+'10. Isporuka kr.kup. na ST'!O33+'11. Isporuka kr.kup. na RS'!O33</f>
        <v>0</v>
      </c>
      <c r="P33" s="432"/>
      <c r="Q33" s="179"/>
      <c r="R33" s="135"/>
      <c r="S33" s="135"/>
    </row>
    <row r="34" spans="1:19" s="163" customFormat="1" ht="13.5" customHeight="1">
      <c r="A34" s="157"/>
      <c r="B34" s="139" t="s">
        <v>71</v>
      </c>
      <c r="C34" s="140" t="s">
        <v>186</v>
      </c>
      <c r="D34" s="895">
        <f>D35+D36+D37</f>
        <v>0</v>
      </c>
      <c r="E34" s="862">
        <f aca="true" t="shared" si="8" ref="E34:L34">E35+E36+E37</f>
        <v>0</v>
      </c>
      <c r="F34" s="862">
        <f t="shared" si="8"/>
        <v>0</v>
      </c>
      <c r="G34" s="862">
        <f t="shared" si="8"/>
        <v>0</v>
      </c>
      <c r="H34" s="862">
        <f t="shared" si="8"/>
        <v>0</v>
      </c>
      <c r="I34" s="863">
        <f t="shared" si="8"/>
        <v>0</v>
      </c>
      <c r="J34" s="864">
        <f t="shared" si="8"/>
        <v>0</v>
      </c>
      <c r="K34" s="862">
        <f t="shared" si="8"/>
        <v>0</v>
      </c>
      <c r="L34" s="862">
        <f t="shared" si="8"/>
        <v>0</v>
      </c>
      <c r="M34" s="862">
        <f>M35+M36+M37</f>
        <v>0</v>
      </c>
      <c r="N34" s="862">
        <f>N35+N36+N37</f>
        <v>0</v>
      </c>
      <c r="O34" s="853">
        <f>O35+O36+O37</f>
        <v>0</v>
      </c>
      <c r="P34" s="432"/>
      <c r="Q34" s="439"/>
      <c r="R34" s="177"/>
      <c r="S34" s="177"/>
    </row>
    <row r="35" spans="1:19" s="137" customFormat="1" ht="13.5" customHeight="1">
      <c r="A35" s="138"/>
      <c r="B35" s="164" t="s">
        <v>49</v>
      </c>
      <c r="C35" s="803" t="s">
        <v>82</v>
      </c>
      <c r="D35" s="856">
        <f>'9. Isporuka kr.kup. na JS'!D35+'10. Isporuka kr.kup. na ST'!D35+'11. Isporuka kr.kup. na RS'!D35</f>
        <v>0</v>
      </c>
      <c r="E35" s="866">
        <f>'9. Isporuka kr.kup. na JS'!E35+'10. Isporuka kr.kup. na ST'!E35+'11. Isporuka kr.kup. na RS'!E35</f>
        <v>0</v>
      </c>
      <c r="F35" s="866">
        <f>'9. Isporuka kr.kup. na JS'!F35+'10. Isporuka kr.kup. na ST'!F35+'11. Isporuka kr.kup. na RS'!F35</f>
        <v>0</v>
      </c>
      <c r="G35" s="866">
        <f>'9. Isporuka kr.kup. na JS'!G35+'10. Isporuka kr.kup. na ST'!G35+'11. Isporuka kr.kup. na RS'!G35</f>
        <v>0</v>
      </c>
      <c r="H35" s="866">
        <f>'9. Isporuka kr.kup. na JS'!H35+'10. Isporuka kr.kup. na ST'!H35+'11. Isporuka kr.kup. na RS'!H35</f>
        <v>0</v>
      </c>
      <c r="I35" s="867">
        <f>'9. Isporuka kr.kup. na JS'!I35+'10. Isporuka kr.kup. na ST'!I35+'11. Isporuka kr.kup. na RS'!I35</f>
        <v>0</v>
      </c>
      <c r="J35" s="868">
        <f>'9. Isporuka kr.kup. na JS'!J35+'10. Isporuka kr.kup. na ST'!J35+'11. Isporuka kr.kup. na RS'!J35</f>
        <v>0</v>
      </c>
      <c r="K35" s="866">
        <f>'9. Isporuka kr.kup. na JS'!K35+'10. Isporuka kr.kup. na ST'!K35+'11. Isporuka kr.kup. na RS'!K35</f>
        <v>0</v>
      </c>
      <c r="L35" s="866">
        <f>'9. Isporuka kr.kup. na JS'!L35+'10. Isporuka kr.kup. na ST'!L35+'11. Isporuka kr.kup. na RS'!L35</f>
        <v>0</v>
      </c>
      <c r="M35" s="866">
        <f>'9. Isporuka kr.kup. na JS'!M35+'10. Isporuka kr.kup. na ST'!M35+'11. Isporuka kr.kup. na RS'!M35</f>
        <v>0</v>
      </c>
      <c r="N35" s="866">
        <f>'9. Isporuka kr.kup. na JS'!N35+'10. Isporuka kr.kup. na ST'!N35+'11. Isporuka kr.kup. na RS'!N35</f>
        <v>0</v>
      </c>
      <c r="O35" s="867">
        <f>'9. Isporuka kr.kup. na JS'!O35+'10. Isporuka kr.kup. na ST'!O35+'11. Isporuka kr.kup. na RS'!O35</f>
        <v>0</v>
      </c>
      <c r="P35" s="432"/>
      <c r="Q35" s="179"/>
      <c r="R35" s="135"/>
      <c r="S35" s="135"/>
    </row>
    <row r="36" spans="1:19" s="137" customFormat="1" ht="13.5" customHeight="1">
      <c r="A36" s="138"/>
      <c r="B36" s="164" t="s">
        <v>50</v>
      </c>
      <c r="C36" s="803" t="s">
        <v>83</v>
      </c>
      <c r="D36" s="856">
        <f>'9. Isporuka kr.kup. na JS'!D36+'10. Isporuka kr.kup. na ST'!D36+'11. Isporuka kr.kup. na RS'!D36</f>
        <v>0</v>
      </c>
      <c r="E36" s="866">
        <f>'9. Isporuka kr.kup. na JS'!E36+'10. Isporuka kr.kup. na ST'!E36+'11. Isporuka kr.kup. na RS'!E36</f>
        <v>0</v>
      </c>
      <c r="F36" s="866">
        <f>'9. Isporuka kr.kup. na JS'!F36+'10. Isporuka kr.kup. na ST'!F36+'11. Isporuka kr.kup. na RS'!F36</f>
        <v>0</v>
      </c>
      <c r="G36" s="866">
        <f>'9. Isporuka kr.kup. na JS'!G36+'10. Isporuka kr.kup. na ST'!G36+'11. Isporuka kr.kup. na RS'!G36</f>
        <v>0</v>
      </c>
      <c r="H36" s="866">
        <f>'9. Isporuka kr.kup. na JS'!H36+'10. Isporuka kr.kup. na ST'!H36+'11. Isporuka kr.kup. na RS'!H36</f>
        <v>0</v>
      </c>
      <c r="I36" s="867">
        <f>'9. Isporuka kr.kup. na JS'!I36+'10. Isporuka kr.kup. na ST'!I36+'11. Isporuka kr.kup. na RS'!I36</f>
        <v>0</v>
      </c>
      <c r="J36" s="868">
        <f>'9. Isporuka kr.kup. na JS'!J36+'10. Isporuka kr.kup. na ST'!J36+'11. Isporuka kr.kup. na RS'!J36</f>
        <v>0</v>
      </c>
      <c r="K36" s="866">
        <f>'9. Isporuka kr.kup. na JS'!K36+'10. Isporuka kr.kup. na ST'!K36+'11. Isporuka kr.kup. na RS'!K36</f>
        <v>0</v>
      </c>
      <c r="L36" s="866">
        <f>'9. Isporuka kr.kup. na JS'!L36+'10. Isporuka kr.kup. na ST'!L36+'11. Isporuka kr.kup. na RS'!L36</f>
        <v>0</v>
      </c>
      <c r="M36" s="866">
        <f>'9. Isporuka kr.kup. na JS'!M36+'10. Isporuka kr.kup. na ST'!M36+'11. Isporuka kr.kup. na RS'!M36</f>
        <v>0</v>
      </c>
      <c r="N36" s="866">
        <f>'9. Isporuka kr.kup. na JS'!N36+'10. Isporuka kr.kup. na ST'!N36+'11. Isporuka kr.kup. na RS'!N36</f>
        <v>0</v>
      </c>
      <c r="O36" s="867">
        <f>'9. Isporuka kr.kup. na JS'!O36+'10. Isporuka kr.kup. na ST'!O36+'11. Isporuka kr.kup. na RS'!O36</f>
        <v>0</v>
      </c>
      <c r="P36" s="432"/>
      <c r="Q36" s="179"/>
      <c r="R36" s="135"/>
      <c r="S36" s="135"/>
    </row>
    <row r="37" spans="1:19" s="137" customFormat="1" ht="13.5" customHeight="1">
      <c r="A37" s="138"/>
      <c r="B37" s="165" t="s">
        <v>51</v>
      </c>
      <c r="C37" s="804" t="s">
        <v>84</v>
      </c>
      <c r="D37" s="896">
        <f>'9. Isporuka kr.kup. na JS'!D37+'10. Isporuka kr.kup. na ST'!D37+'11. Isporuka kr.kup. na RS'!D37</f>
        <v>0</v>
      </c>
      <c r="E37" s="872">
        <f>'9. Isporuka kr.kup. na JS'!E37+'10. Isporuka kr.kup. na ST'!E37+'11. Isporuka kr.kup. na RS'!E37</f>
        <v>0</v>
      </c>
      <c r="F37" s="872">
        <f>'9. Isporuka kr.kup. na JS'!F37+'10. Isporuka kr.kup. na ST'!F37+'11. Isporuka kr.kup. na RS'!F37</f>
        <v>0</v>
      </c>
      <c r="G37" s="872">
        <f>'9. Isporuka kr.kup. na JS'!G37+'10. Isporuka kr.kup. na ST'!G37+'11. Isporuka kr.kup. na RS'!G37</f>
        <v>0</v>
      </c>
      <c r="H37" s="872">
        <f>'9. Isporuka kr.kup. na JS'!H37+'10. Isporuka kr.kup. na ST'!H37+'11. Isporuka kr.kup. na RS'!H37</f>
        <v>0</v>
      </c>
      <c r="I37" s="873">
        <f>'9. Isporuka kr.kup. na JS'!I37+'10. Isporuka kr.kup. na ST'!I37+'11. Isporuka kr.kup. na RS'!I37</f>
        <v>0</v>
      </c>
      <c r="J37" s="874">
        <f>'9. Isporuka kr.kup. na JS'!J37+'10. Isporuka kr.kup. na ST'!J37+'11. Isporuka kr.kup. na RS'!J37</f>
        <v>0</v>
      </c>
      <c r="K37" s="872">
        <f>'9. Isporuka kr.kup. na JS'!K37+'10. Isporuka kr.kup. na ST'!K37+'11. Isporuka kr.kup. na RS'!K37</f>
        <v>0</v>
      </c>
      <c r="L37" s="872">
        <f>'9. Isporuka kr.kup. na JS'!L37+'10. Isporuka kr.kup. na ST'!L37+'11. Isporuka kr.kup. na RS'!L37</f>
        <v>0</v>
      </c>
      <c r="M37" s="872">
        <f>'9. Isporuka kr.kup. na JS'!M37+'10. Isporuka kr.kup. na ST'!M37+'11. Isporuka kr.kup. na RS'!M37</f>
        <v>0</v>
      </c>
      <c r="N37" s="872">
        <f>'9. Isporuka kr.kup. na JS'!N37+'10. Isporuka kr.kup. na ST'!N37+'11. Isporuka kr.kup. na RS'!N37</f>
        <v>0</v>
      </c>
      <c r="O37" s="873">
        <f>'9. Isporuka kr.kup. na JS'!O37+'10. Isporuka kr.kup. na ST'!O37+'11. Isporuka kr.kup. na RS'!O37</f>
        <v>0</v>
      </c>
      <c r="P37" s="432"/>
      <c r="Q37" s="179"/>
      <c r="R37" s="135"/>
      <c r="S37" s="135"/>
    </row>
    <row r="38" spans="4:19" ht="16.5">
      <c r="D38" s="187"/>
      <c r="P38" s="435"/>
      <c r="Q38" s="485"/>
      <c r="R38" s="328"/>
      <c r="S38" s="328"/>
    </row>
    <row r="39" spans="1:19" s="118" customFormat="1" ht="28.5" customHeight="1" thickBot="1">
      <c r="A39" s="111"/>
      <c r="B39" s="111"/>
      <c r="C39" s="130"/>
      <c r="D39" s="131"/>
      <c r="E39" s="111"/>
      <c r="F39" s="811" t="str">
        <f>"Табела ГТ-Д-12.3 Укупан број места испоруке крајњим купцима у "&amp;'Naslovna strana'!E17&amp;". год. "</f>
        <v>Табела ГТ-Д-12.3 Укупан број места испоруке крајњим купцима у 2023. год. </v>
      </c>
      <c r="G39" s="808"/>
      <c r="H39" s="808"/>
      <c r="I39" s="808"/>
      <c r="J39" s="808"/>
      <c r="K39" s="50"/>
      <c r="L39" s="115"/>
      <c r="M39" s="115"/>
      <c r="N39" s="115"/>
      <c r="O39" s="115"/>
      <c r="P39" s="486"/>
      <c r="Q39" s="115"/>
      <c r="R39" s="111"/>
      <c r="S39" s="111"/>
    </row>
    <row r="40" spans="1:19" s="134" customFormat="1" ht="17.25" thickTop="1">
      <c r="A40" s="133"/>
      <c r="B40" s="1162" t="s">
        <v>24</v>
      </c>
      <c r="C40" s="493" t="s">
        <v>116</v>
      </c>
      <c r="D40" s="494" t="s">
        <v>33</v>
      </c>
      <c r="E40" s="495" t="s">
        <v>34</v>
      </c>
      <c r="F40" s="495" t="s">
        <v>35</v>
      </c>
      <c r="G40" s="495" t="s">
        <v>36</v>
      </c>
      <c r="H40" s="495" t="s">
        <v>37</v>
      </c>
      <c r="I40" s="496" t="s">
        <v>38</v>
      </c>
      <c r="J40" s="497" t="s">
        <v>39</v>
      </c>
      <c r="K40" s="495" t="s">
        <v>40</v>
      </c>
      <c r="L40" s="495" t="s">
        <v>41</v>
      </c>
      <c r="M40" s="495" t="s">
        <v>42</v>
      </c>
      <c r="N40" s="498" t="s">
        <v>43</v>
      </c>
      <c r="O40" s="524" t="s">
        <v>44</v>
      </c>
      <c r="P40" s="1166"/>
      <c r="Q40" s="189"/>
      <c r="R40" s="133"/>
      <c r="S40" s="133"/>
    </row>
    <row r="41" spans="1:19" s="134" customFormat="1" ht="13.5" customHeight="1" thickBot="1">
      <c r="A41" s="133"/>
      <c r="B41" s="1163"/>
      <c r="C41" s="500" t="s">
        <v>118</v>
      </c>
      <c r="D41" s="501">
        <v>31</v>
      </c>
      <c r="E41" s="502">
        <v>28</v>
      </c>
      <c r="F41" s="503">
        <v>31</v>
      </c>
      <c r="G41" s="503">
        <v>30</v>
      </c>
      <c r="H41" s="502">
        <v>31</v>
      </c>
      <c r="I41" s="504">
        <v>30</v>
      </c>
      <c r="J41" s="505">
        <v>31</v>
      </c>
      <c r="K41" s="502">
        <v>31</v>
      </c>
      <c r="L41" s="503">
        <v>30</v>
      </c>
      <c r="M41" s="503">
        <v>31</v>
      </c>
      <c r="N41" s="506">
        <v>30</v>
      </c>
      <c r="O41" s="525">
        <v>31</v>
      </c>
      <c r="P41" s="1166"/>
      <c r="Q41" s="189"/>
      <c r="R41" s="133"/>
      <c r="S41" s="133"/>
    </row>
    <row r="42" spans="1:19" s="178" customFormat="1" ht="13.5" customHeight="1" thickTop="1">
      <c r="A42" s="177"/>
      <c r="B42" s="660" t="s">
        <v>15</v>
      </c>
      <c r="C42" s="661" t="s">
        <v>187</v>
      </c>
      <c r="D42" s="846">
        <f aca="true" t="shared" si="9" ref="D42:O42">D43+D50</f>
        <v>0</v>
      </c>
      <c r="E42" s="847">
        <f t="shared" si="9"/>
        <v>0</v>
      </c>
      <c r="F42" s="847">
        <f t="shared" si="9"/>
        <v>0</v>
      </c>
      <c r="G42" s="847">
        <f t="shared" si="9"/>
        <v>0</v>
      </c>
      <c r="H42" s="847">
        <f t="shared" si="9"/>
        <v>0</v>
      </c>
      <c r="I42" s="848">
        <f t="shared" si="9"/>
        <v>0</v>
      </c>
      <c r="J42" s="849">
        <f t="shared" si="9"/>
        <v>0</v>
      </c>
      <c r="K42" s="847">
        <f t="shared" si="9"/>
        <v>0</v>
      </c>
      <c r="L42" s="847">
        <f t="shared" si="9"/>
        <v>0</v>
      </c>
      <c r="M42" s="847">
        <f t="shared" si="9"/>
        <v>0</v>
      </c>
      <c r="N42" s="847">
        <f t="shared" si="9"/>
        <v>0</v>
      </c>
      <c r="O42" s="848">
        <f t="shared" si="9"/>
        <v>0</v>
      </c>
      <c r="P42" s="434"/>
      <c r="Q42" s="439"/>
      <c r="R42" s="177"/>
      <c r="S42" s="177"/>
    </row>
    <row r="43" spans="1:19" s="137" customFormat="1" ht="13.5" customHeight="1">
      <c r="A43" s="135"/>
      <c r="B43" s="143" t="s">
        <v>16</v>
      </c>
      <c r="C43" s="140" t="s">
        <v>95</v>
      </c>
      <c r="D43" s="851">
        <f>D44+D47+D48+D49</f>
        <v>0</v>
      </c>
      <c r="E43" s="852">
        <f aca="true" t="shared" si="10" ref="E43:O43">E44+E47+E48+E49</f>
        <v>0</v>
      </c>
      <c r="F43" s="852">
        <f t="shared" si="10"/>
        <v>0</v>
      </c>
      <c r="G43" s="852">
        <f t="shared" si="10"/>
        <v>0</v>
      </c>
      <c r="H43" s="852">
        <f t="shared" si="10"/>
        <v>0</v>
      </c>
      <c r="I43" s="853">
        <f t="shared" si="10"/>
        <v>0</v>
      </c>
      <c r="J43" s="854">
        <f t="shared" si="10"/>
        <v>0</v>
      </c>
      <c r="K43" s="852">
        <f t="shared" si="10"/>
        <v>0</v>
      </c>
      <c r="L43" s="852">
        <f t="shared" si="10"/>
        <v>0</v>
      </c>
      <c r="M43" s="852">
        <f t="shared" si="10"/>
        <v>0</v>
      </c>
      <c r="N43" s="852">
        <f t="shared" si="10"/>
        <v>0</v>
      </c>
      <c r="O43" s="853">
        <f t="shared" si="10"/>
        <v>0</v>
      </c>
      <c r="P43" s="432"/>
      <c r="Q43" s="179"/>
      <c r="R43" s="135"/>
      <c r="S43" s="135"/>
    </row>
    <row r="44" spans="1:19" s="137" customFormat="1" ht="13.5" customHeight="1">
      <c r="A44" s="135"/>
      <c r="B44" s="143" t="s">
        <v>47</v>
      </c>
      <c r="C44" s="252" t="s">
        <v>85</v>
      </c>
      <c r="D44" s="856">
        <f>D45+D46</f>
        <v>0</v>
      </c>
      <c r="E44" s="857">
        <f aca="true" t="shared" si="11" ref="E44:O44">E45+E46</f>
        <v>0</v>
      </c>
      <c r="F44" s="857">
        <f t="shared" si="11"/>
        <v>0</v>
      </c>
      <c r="G44" s="857">
        <f t="shared" si="11"/>
        <v>0</v>
      </c>
      <c r="H44" s="857">
        <f t="shared" si="11"/>
        <v>0</v>
      </c>
      <c r="I44" s="858">
        <f t="shared" si="11"/>
        <v>0</v>
      </c>
      <c r="J44" s="859">
        <f t="shared" si="11"/>
        <v>0</v>
      </c>
      <c r="K44" s="857">
        <f t="shared" si="11"/>
        <v>0</v>
      </c>
      <c r="L44" s="857">
        <f t="shared" si="11"/>
        <v>0</v>
      </c>
      <c r="M44" s="857">
        <f t="shared" si="11"/>
        <v>0</v>
      </c>
      <c r="N44" s="857">
        <f t="shared" si="11"/>
        <v>0</v>
      </c>
      <c r="O44" s="858">
        <f t="shared" si="11"/>
        <v>0</v>
      </c>
      <c r="P44" s="432"/>
      <c r="Q44" s="179"/>
      <c r="R44" s="135"/>
      <c r="S44" s="135"/>
    </row>
    <row r="45" spans="1:19" s="137" customFormat="1" ht="13.5" customHeight="1">
      <c r="A45" s="135"/>
      <c r="B45" s="143" t="s">
        <v>245</v>
      </c>
      <c r="C45" s="255" t="s">
        <v>77</v>
      </c>
      <c r="D45" s="856">
        <f>'9. Isporuka kr.kup. na JS'!D45+'10. Isporuka kr.kup. na ST'!D45+'11. Isporuka kr.kup. na RS'!D45</f>
        <v>0</v>
      </c>
      <c r="E45" s="857">
        <f>'9. Isporuka kr.kup. na JS'!E45+'10. Isporuka kr.kup. na ST'!E45+'11. Isporuka kr.kup. na RS'!E45</f>
        <v>0</v>
      </c>
      <c r="F45" s="857">
        <f>'9. Isporuka kr.kup. na JS'!F45+'10. Isporuka kr.kup. na ST'!F45+'11. Isporuka kr.kup. na RS'!F45</f>
        <v>0</v>
      </c>
      <c r="G45" s="857">
        <f>'9. Isporuka kr.kup. na JS'!G45+'10. Isporuka kr.kup. na ST'!G45+'11. Isporuka kr.kup. na RS'!G45</f>
        <v>0</v>
      </c>
      <c r="H45" s="857">
        <f>'9. Isporuka kr.kup. na JS'!H45+'10. Isporuka kr.kup. na ST'!H45+'11. Isporuka kr.kup. na RS'!H45</f>
        <v>0</v>
      </c>
      <c r="I45" s="858">
        <f>'9. Isporuka kr.kup. na JS'!I45+'10. Isporuka kr.kup. na ST'!I45+'11. Isporuka kr.kup. na RS'!I45</f>
        <v>0</v>
      </c>
      <c r="J45" s="859">
        <f>'9. Isporuka kr.kup. na JS'!J45+'10. Isporuka kr.kup. na ST'!J45+'11. Isporuka kr.kup. na RS'!J45</f>
        <v>0</v>
      </c>
      <c r="K45" s="857">
        <f>'9. Isporuka kr.kup. na JS'!K45+'10. Isporuka kr.kup. na ST'!K45+'11. Isporuka kr.kup. na RS'!K45</f>
        <v>0</v>
      </c>
      <c r="L45" s="857">
        <f>'9. Isporuka kr.kup. na JS'!L45+'10. Isporuka kr.kup. na ST'!L45+'11. Isporuka kr.kup. na RS'!L45</f>
        <v>0</v>
      </c>
      <c r="M45" s="857">
        <f>'9. Isporuka kr.kup. na JS'!M45+'10. Isporuka kr.kup. na ST'!M45+'11. Isporuka kr.kup. na RS'!M45</f>
        <v>0</v>
      </c>
      <c r="N45" s="857">
        <f>'9. Isporuka kr.kup. na JS'!N45+'10. Isporuka kr.kup. na ST'!N45+'11. Isporuka kr.kup. na RS'!N45</f>
        <v>0</v>
      </c>
      <c r="O45" s="858">
        <f>'9. Isporuka kr.kup. na JS'!O45+'10. Isporuka kr.kup. na ST'!O45+'11. Isporuka kr.kup. na RS'!O45</f>
        <v>0</v>
      </c>
      <c r="P45" s="432"/>
      <c r="Q45" s="179"/>
      <c r="R45" s="135"/>
      <c r="S45" s="135"/>
    </row>
    <row r="46" spans="1:19" s="137" customFormat="1" ht="13.5" customHeight="1">
      <c r="A46" s="135"/>
      <c r="B46" s="143" t="s">
        <v>246</v>
      </c>
      <c r="C46" s="255" t="s">
        <v>78</v>
      </c>
      <c r="D46" s="856">
        <f>'9. Isporuka kr.kup. na JS'!D46+'10. Isporuka kr.kup. na ST'!D46+'11. Isporuka kr.kup. na RS'!D46</f>
        <v>0</v>
      </c>
      <c r="E46" s="857">
        <f>'9. Isporuka kr.kup. na JS'!E46+'10. Isporuka kr.kup. na ST'!E46+'11. Isporuka kr.kup. na RS'!E46</f>
        <v>0</v>
      </c>
      <c r="F46" s="857">
        <f>'9. Isporuka kr.kup. na JS'!F46+'10. Isporuka kr.kup. na ST'!F46+'11. Isporuka kr.kup. na RS'!F46</f>
        <v>0</v>
      </c>
      <c r="G46" s="857">
        <f>'9. Isporuka kr.kup. na JS'!G46+'10. Isporuka kr.kup. na ST'!G46+'11. Isporuka kr.kup. na RS'!G46</f>
        <v>0</v>
      </c>
      <c r="H46" s="857">
        <f>'9. Isporuka kr.kup. na JS'!H46+'10. Isporuka kr.kup. na ST'!H46+'11. Isporuka kr.kup. na RS'!H46</f>
        <v>0</v>
      </c>
      <c r="I46" s="858">
        <f>'9. Isporuka kr.kup. na JS'!I46+'10. Isporuka kr.kup. na ST'!I46+'11. Isporuka kr.kup. na RS'!I46</f>
        <v>0</v>
      </c>
      <c r="J46" s="859">
        <f>'9. Isporuka kr.kup. na JS'!J46+'10. Isporuka kr.kup. na ST'!J46+'11. Isporuka kr.kup. na RS'!J46</f>
        <v>0</v>
      </c>
      <c r="K46" s="857">
        <f>'9. Isporuka kr.kup. na JS'!K46+'10. Isporuka kr.kup. na ST'!K46+'11. Isporuka kr.kup. na RS'!K46</f>
        <v>0</v>
      </c>
      <c r="L46" s="857">
        <f>'9. Isporuka kr.kup. na JS'!L46+'10. Isporuka kr.kup. na ST'!L46+'11. Isporuka kr.kup. na RS'!L46</f>
        <v>0</v>
      </c>
      <c r="M46" s="857">
        <f>'9. Isporuka kr.kup. na JS'!M46+'10. Isporuka kr.kup. na ST'!M46+'11. Isporuka kr.kup. na RS'!M46</f>
        <v>0</v>
      </c>
      <c r="N46" s="857">
        <f>'9. Isporuka kr.kup. na JS'!N46+'10. Isporuka kr.kup. na ST'!N46+'11. Isporuka kr.kup. na RS'!N46</f>
        <v>0</v>
      </c>
      <c r="O46" s="858">
        <f>'9. Isporuka kr.kup. na JS'!O46+'10. Isporuka kr.kup. na ST'!O46+'11. Isporuka kr.kup. na RS'!O46</f>
        <v>0</v>
      </c>
      <c r="P46" s="432"/>
      <c r="Q46" s="179"/>
      <c r="R46" s="135"/>
      <c r="S46" s="135"/>
    </row>
    <row r="47" spans="1:19" s="137" customFormat="1" ht="13.5" customHeight="1">
      <c r="A47" s="135"/>
      <c r="B47" s="143" t="s">
        <v>48</v>
      </c>
      <c r="C47" s="802" t="s">
        <v>79</v>
      </c>
      <c r="D47" s="856">
        <f>'9. Isporuka kr.kup. na JS'!D47+'10. Isporuka kr.kup. na ST'!D47+'11. Isporuka kr.kup. na RS'!D47</f>
        <v>0</v>
      </c>
      <c r="E47" s="857">
        <f>'9. Isporuka kr.kup. na JS'!E47+'10. Isporuka kr.kup. na ST'!E47+'11. Isporuka kr.kup. na RS'!E47</f>
        <v>0</v>
      </c>
      <c r="F47" s="857">
        <f>'9. Isporuka kr.kup. na JS'!F47+'10. Isporuka kr.kup. na ST'!F47+'11. Isporuka kr.kup. na RS'!F47</f>
        <v>0</v>
      </c>
      <c r="G47" s="857">
        <f>'9. Isporuka kr.kup. na JS'!G47+'10. Isporuka kr.kup. na ST'!G47+'11. Isporuka kr.kup. na RS'!G47</f>
        <v>0</v>
      </c>
      <c r="H47" s="857">
        <f>'9. Isporuka kr.kup. na JS'!H47+'10. Isporuka kr.kup. na ST'!H47+'11. Isporuka kr.kup. na RS'!H47</f>
        <v>0</v>
      </c>
      <c r="I47" s="858">
        <f>'9. Isporuka kr.kup. na JS'!I47+'10. Isporuka kr.kup. na ST'!I47+'11. Isporuka kr.kup. na RS'!I47</f>
        <v>0</v>
      </c>
      <c r="J47" s="859">
        <f>'9. Isporuka kr.kup. na JS'!J47+'10. Isporuka kr.kup. na ST'!J47+'11. Isporuka kr.kup. na RS'!J47</f>
        <v>0</v>
      </c>
      <c r="K47" s="857">
        <f>'9. Isporuka kr.kup. na JS'!K47+'10. Isporuka kr.kup. na ST'!K47+'11. Isporuka kr.kup. na RS'!K47</f>
        <v>0</v>
      </c>
      <c r="L47" s="857">
        <f>'9. Isporuka kr.kup. na JS'!L47+'10. Isporuka kr.kup. na ST'!L47+'11. Isporuka kr.kup. na RS'!L47</f>
        <v>0</v>
      </c>
      <c r="M47" s="857">
        <f>'9. Isporuka kr.kup. na JS'!M47+'10. Isporuka kr.kup. na ST'!M47+'11. Isporuka kr.kup. na RS'!M47</f>
        <v>0</v>
      </c>
      <c r="N47" s="857">
        <f>'9. Isporuka kr.kup. na JS'!N47+'10. Isporuka kr.kup. na ST'!N47+'11. Isporuka kr.kup. na RS'!N47</f>
        <v>0</v>
      </c>
      <c r="O47" s="858">
        <f>'9. Isporuka kr.kup. na JS'!O47+'10. Isporuka kr.kup. na ST'!O47+'11. Isporuka kr.kup. na RS'!O47</f>
        <v>0</v>
      </c>
      <c r="P47" s="432"/>
      <c r="Q47" s="179"/>
      <c r="R47" s="135"/>
      <c r="S47" s="135"/>
    </row>
    <row r="48" spans="1:19" s="137" customFormat="1" ht="13.5" customHeight="1">
      <c r="A48" s="135"/>
      <c r="B48" s="143" t="s">
        <v>119</v>
      </c>
      <c r="C48" s="195" t="s">
        <v>80</v>
      </c>
      <c r="D48" s="856">
        <f>'9. Isporuka kr.kup. na JS'!D48+'10. Isporuka kr.kup. na ST'!D48+'11. Isporuka kr.kup. na RS'!D48</f>
        <v>0</v>
      </c>
      <c r="E48" s="857">
        <f>'9. Isporuka kr.kup. na JS'!E48+'10. Isporuka kr.kup. na ST'!E48+'11. Isporuka kr.kup. na RS'!E48</f>
        <v>0</v>
      </c>
      <c r="F48" s="857">
        <f>'9. Isporuka kr.kup. na JS'!F48+'10. Isporuka kr.kup. na ST'!F48+'11. Isporuka kr.kup. na RS'!F48</f>
        <v>0</v>
      </c>
      <c r="G48" s="857">
        <f>'9. Isporuka kr.kup. na JS'!G48+'10. Isporuka kr.kup. na ST'!G48+'11. Isporuka kr.kup. na RS'!G48</f>
        <v>0</v>
      </c>
      <c r="H48" s="857">
        <f>'9. Isporuka kr.kup. na JS'!H48+'10. Isporuka kr.kup. na ST'!H48+'11. Isporuka kr.kup. na RS'!H48</f>
        <v>0</v>
      </c>
      <c r="I48" s="858">
        <f>'9. Isporuka kr.kup. na JS'!I48+'10. Isporuka kr.kup. na ST'!I48+'11. Isporuka kr.kup. na RS'!I48</f>
        <v>0</v>
      </c>
      <c r="J48" s="859">
        <f>'9. Isporuka kr.kup. na JS'!J48+'10. Isporuka kr.kup. na ST'!J48+'11. Isporuka kr.kup. na RS'!J48</f>
        <v>0</v>
      </c>
      <c r="K48" s="857">
        <f>'9. Isporuka kr.kup. na JS'!K48+'10. Isporuka kr.kup. na ST'!K48+'11. Isporuka kr.kup. na RS'!K48</f>
        <v>0</v>
      </c>
      <c r="L48" s="857">
        <f>'9. Isporuka kr.kup. na JS'!L48+'10. Isporuka kr.kup. na ST'!L48+'11. Isporuka kr.kup. na RS'!L48</f>
        <v>0</v>
      </c>
      <c r="M48" s="857">
        <f>'9. Isporuka kr.kup. na JS'!M48+'10. Isporuka kr.kup. na ST'!M48+'11. Isporuka kr.kup. na RS'!M48</f>
        <v>0</v>
      </c>
      <c r="N48" s="857">
        <f>'9. Isporuka kr.kup. na JS'!N48+'10. Isporuka kr.kup. na ST'!N48+'11. Isporuka kr.kup. na RS'!N48</f>
        <v>0</v>
      </c>
      <c r="O48" s="858">
        <f>'9. Isporuka kr.kup. na JS'!O48+'10. Isporuka kr.kup. na ST'!O48+'11. Isporuka kr.kup. na RS'!O48</f>
        <v>0</v>
      </c>
      <c r="P48" s="432"/>
      <c r="Q48" s="179"/>
      <c r="R48" s="135"/>
      <c r="S48" s="135"/>
    </row>
    <row r="49" spans="1:19" s="137" customFormat="1" ht="13.5" customHeight="1">
      <c r="A49" s="135"/>
      <c r="B49" s="143" t="s">
        <v>247</v>
      </c>
      <c r="C49" s="802" t="s">
        <v>81</v>
      </c>
      <c r="D49" s="856">
        <f>'9. Isporuka kr.kup. na JS'!D49+'10. Isporuka kr.kup. na ST'!D49+'11. Isporuka kr.kup. na RS'!D49</f>
        <v>0</v>
      </c>
      <c r="E49" s="857">
        <f>'9. Isporuka kr.kup. na JS'!E49+'10. Isporuka kr.kup. na ST'!E49+'11. Isporuka kr.kup. na RS'!E49</f>
        <v>0</v>
      </c>
      <c r="F49" s="857">
        <f>'9. Isporuka kr.kup. na JS'!F49+'10. Isporuka kr.kup. na ST'!F49+'11. Isporuka kr.kup. na RS'!F49</f>
        <v>0</v>
      </c>
      <c r="G49" s="857">
        <f>'9. Isporuka kr.kup. na JS'!G49+'10. Isporuka kr.kup. na ST'!G49+'11. Isporuka kr.kup. na RS'!G49</f>
        <v>0</v>
      </c>
      <c r="H49" s="857">
        <f>'9. Isporuka kr.kup. na JS'!H49+'10. Isporuka kr.kup. na ST'!H49+'11. Isporuka kr.kup. na RS'!H49</f>
        <v>0</v>
      </c>
      <c r="I49" s="858">
        <f>'9. Isporuka kr.kup. na JS'!I49+'10. Isporuka kr.kup. na ST'!I49+'11. Isporuka kr.kup. na RS'!I49</f>
        <v>0</v>
      </c>
      <c r="J49" s="859">
        <f>'9. Isporuka kr.kup. na JS'!J49+'10. Isporuka kr.kup. na ST'!J49+'11. Isporuka kr.kup. na RS'!J49</f>
        <v>0</v>
      </c>
      <c r="K49" s="857">
        <f>'9. Isporuka kr.kup. na JS'!K49+'10. Isporuka kr.kup. na ST'!K49+'11. Isporuka kr.kup. na RS'!K49</f>
        <v>0</v>
      </c>
      <c r="L49" s="857">
        <f>'9. Isporuka kr.kup. na JS'!L49+'10. Isporuka kr.kup. na ST'!L49+'11. Isporuka kr.kup. na RS'!L49</f>
        <v>0</v>
      </c>
      <c r="M49" s="857">
        <f>'9. Isporuka kr.kup. na JS'!M49+'10. Isporuka kr.kup. na ST'!M49+'11. Isporuka kr.kup. na RS'!M49</f>
        <v>0</v>
      </c>
      <c r="N49" s="857">
        <f>'9. Isporuka kr.kup. na JS'!N49+'10. Isporuka kr.kup. na ST'!N49+'11. Isporuka kr.kup. na RS'!N49</f>
        <v>0</v>
      </c>
      <c r="O49" s="858">
        <f>'9. Isporuka kr.kup. na JS'!O49+'10. Isporuka kr.kup. na ST'!O49+'11. Isporuka kr.kup. na RS'!O49</f>
        <v>0</v>
      </c>
      <c r="P49" s="432"/>
      <c r="Q49" s="179"/>
      <c r="R49" s="135"/>
      <c r="S49" s="135"/>
    </row>
    <row r="50" spans="1:19" s="163" customFormat="1" ht="13.5" customHeight="1">
      <c r="A50" s="157"/>
      <c r="B50" s="139" t="s">
        <v>71</v>
      </c>
      <c r="C50" s="140" t="s">
        <v>186</v>
      </c>
      <c r="D50" s="861">
        <f>D51+D52+D53</f>
        <v>0</v>
      </c>
      <c r="E50" s="862">
        <f aca="true" t="shared" si="12" ref="E50:L50">E51+E52+E53</f>
        <v>0</v>
      </c>
      <c r="F50" s="862">
        <f t="shared" si="12"/>
        <v>0</v>
      </c>
      <c r="G50" s="862">
        <f t="shared" si="12"/>
        <v>0</v>
      </c>
      <c r="H50" s="862">
        <f t="shared" si="12"/>
        <v>0</v>
      </c>
      <c r="I50" s="863">
        <f t="shared" si="12"/>
        <v>0</v>
      </c>
      <c r="J50" s="864">
        <f t="shared" si="12"/>
        <v>0</v>
      </c>
      <c r="K50" s="862">
        <f t="shared" si="12"/>
        <v>0</v>
      </c>
      <c r="L50" s="862">
        <f t="shared" si="12"/>
        <v>0</v>
      </c>
      <c r="M50" s="862">
        <f>M51+M52+M53</f>
        <v>0</v>
      </c>
      <c r="N50" s="862">
        <f>N51+N52+N53</f>
        <v>0</v>
      </c>
      <c r="O50" s="853">
        <f>O51+O52+O53</f>
        <v>0</v>
      </c>
      <c r="P50" s="432"/>
      <c r="Q50" s="439"/>
      <c r="R50" s="177"/>
      <c r="S50" s="177"/>
    </row>
    <row r="51" spans="1:19" s="137" customFormat="1" ht="13.5" customHeight="1">
      <c r="A51" s="138"/>
      <c r="B51" s="164" t="s">
        <v>49</v>
      </c>
      <c r="C51" s="803" t="s">
        <v>82</v>
      </c>
      <c r="D51" s="865">
        <f>'9. Isporuka kr.kup. na JS'!D51+'10. Isporuka kr.kup. na ST'!D51+'11. Isporuka kr.kup. na RS'!D51</f>
        <v>0</v>
      </c>
      <c r="E51" s="866">
        <f>'9. Isporuka kr.kup. na JS'!E51+'10. Isporuka kr.kup. na ST'!E51+'11. Isporuka kr.kup. na RS'!E51</f>
        <v>0</v>
      </c>
      <c r="F51" s="866">
        <f>'9. Isporuka kr.kup. na JS'!F51+'10. Isporuka kr.kup. na ST'!F51+'11. Isporuka kr.kup. na RS'!F51</f>
        <v>0</v>
      </c>
      <c r="G51" s="866">
        <f>'9. Isporuka kr.kup. na JS'!G51+'10. Isporuka kr.kup. na ST'!G51+'11. Isporuka kr.kup. na RS'!G51</f>
        <v>0</v>
      </c>
      <c r="H51" s="866">
        <f>'9. Isporuka kr.kup. na JS'!H51+'10. Isporuka kr.kup. na ST'!H51+'11. Isporuka kr.kup. na RS'!H51</f>
        <v>0</v>
      </c>
      <c r="I51" s="867">
        <f>'9. Isporuka kr.kup. na JS'!I51+'10. Isporuka kr.kup. na ST'!I51+'11. Isporuka kr.kup. na RS'!I51</f>
        <v>0</v>
      </c>
      <c r="J51" s="868">
        <f>'9. Isporuka kr.kup. na JS'!J51+'10. Isporuka kr.kup. na ST'!J51+'11. Isporuka kr.kup. na RS'!J51</f>
        <v>0</v>
      </c>
      <c r="K51" s="866">
        <f>'9. Isporuka kr.kup. na JS'!K51+'10. Isporuka kr.kup. na ST'!K51+'11. Isporuka kr.kup. na RS'!K51</f>
        <v>0</v>
      </c>
      <c r="L51" s="866">
        <f>'9. Isporuka kr.kup. na JS'!L51+'10. Isporuka kr.kup. na ST'!L51+'11. Isporuka kr.kup. na RS'!L51</f>
        <v>0</v>
      </c>
      <c r="M51" s="866">
        <f>'9. Isporuka kr.kup. na JS'!M51+'10. Isporuka kr.kup. na ST'!M51+'11. Isporuka kr.kup. na RS'!M51</f>
        <v>0</v>
      </c>
      <c r="N51" s="866">
        <f>'9. Isporuka kr.kup. na JS'!N51+'10. Isporuka kr.kup. na ST'!N51+'11. Isporuka kr.kup. na RS'!N51</f>
        <v>0</v>
      </c>
      <c r="O51" s="867">
        <f>'9. Isporuka kr.kup. na JS'!O51+'10. Isporuka kr.kup. na ST'!O51+'11. Isporuka kr.kup. na RS'!O51</f>
        <v>0</v>
      </c>
      <c r="P51" s="432"/>
      <c r="Q51" s="135"/>
      <c r="R51" s="135"/>
      <c r="S51" s="135"/>
    </row>
    <row r="52" spans="1:19" s="137" customFormat="1" ht="13.5" customHeight="1">
      <c r="A52" s="138"/>
      <c r="B52" s="164" t="s">
        <v>50</v>
      </c>
      <c r="C52" s="803" t="s">
        <v>83</v>
      </c>
      <c r="D52" s="865">
        <f>'9. Isporuka kr.kup. na JS'!D52+'10. Isporuka kr.kup. na ST'!D52+'11. Isporuka kr.kup. na RS'!D52</f>
        <v>0</v>
      </c>
      <c r="E52" s="866">
        <f>'9. Isporuka kr.kup. na JS'!E52+'10. Isporuka kr.kup. na ST'!E52+'11. Isporuka kr.kup. na RS'!E52</f>
        <v>0</v>
      </c>
      <c r="F52" s="866">
        <f>'9. Isporuka kr.kup. na JS'!F52+'10. Isporuka kr.kup. na ST'!F52+'11. Isporuka kr.kup. na RS'!F52</f>
        <v>0</v>
      </c>
      <c r="G52" s="866">
        <f>'9. Isporuka kr.kup. na JS'!G52+'10. Isporuka kr.kup. na ST'!G52+'11. Isporuka kr.kup. na RS'!G52</f>
        <v>0</v>
      </c>
      <c r="H52" s="866">
        <f>'9. Isporuka kr.kup. na JS'!H52+'10. Isporuka kr.kup. na ST'!H52+'11. Isporuka kr.kup. na RS'!H52</f>
        <v>0</v>
      </c>
      <c r="I52" s="867">
        <f>'9. Isporuka kr.kup. na JS'!I52+'10. Isporuka kr.kup. na ST'!I52+'11. Isporuka kr.kup. na RS'!I52</f>
        <v>0</v>
      </c>
      <c r="J52" s="868">
        <f>'9. Isporuka kr.kup. na JS'!J52+'10. Isporuka kr.kup. na ST'!J52+'11. Isporuka kr.kup. na RS'!J52</f>
        <v>0</v>
      </c>
      <c r="K52" s="866">
        <f>'9. Isporuka kr.kup. na JS'!K52+'10. Isporuka kr.kup. na ST'!K52+'11. Isporuka kr.kup. na RS'!K52</f>
        <v>0</v>
      </c>
      <c r="L52" s="866">
        <f>'9. Isporuka kr.kup. na JS'!L52+'10. Isporuka kr.kup. na ST'!L52+'11. Isporuka kr.kup. na RS'!L52</f>
        <v>0</v>
      </c>
      <c r="M52" s="866">
        <f>'9. Isporuka kr.kup. na JS'!M52+'10. Isporuka kr.kup. na ST'!M52+'11. Isporuka kr.kup. na RS'!M52</f>
        <v>0</v>
      </c>
      <c r="N52" s="866">
        <f>'9. Isporuka kr.kup. na JS'!N52+'10. Isporuka kr.kup. na ST'!N52+'11. Isporuka kr.kup. na RS'!N52</f>
        <v>0</v>
      </c>
      <c r="O52" s="870">
        <f>'9. Isporuka kr.kup. na JS'!O52+'10. Isporuka kr.kup. na ST'!O52+'11. Isporuka kr.kup. na RS'!O52</f>
        <v>0</v>
      </c>
      <c r="P52" s="432"/>
      <c r="Q52" s="135"/>
      <c r="R52" s="135"/>
      <c r="S52" s="135"/>
    </row>
    <row r="53" spans="1:19" s="137" customFormat="1" ht="13.5" customHeight="1">
      <c r="A53" s="138"/>
      <c r="B53" s="165" t="s">
        <v>51</v>
      </c>
      <c r="C53" s="804" t="s">
        <v>84</v>
      </c>
      <c r="D53" s="871">
        <f>'9. Isporuka kr.kup. na JS'!D53+'10. Isporuka kr.kup. na ST'!D53+'11. Isporuka kr.kup. na RS'!D53</f>
        <v>0</v>
      </c>
      <c r="E53" s="872">
        <f>'9. Isporuka kr.kup. na JS'!E53+'10. Isporuka kr.kup. na ST'!E53+'11. Isporuka kr.kup. na RS'!E53</f>
        <v>0</v>
      </c>
      <c r="F53" s="872">
        <f>'9. Isporuka kr.kup. na JS'!F53+'10. Isporuka kr.kup. na ST'!F53+'11. Isporuka kr.kup. na RS'!F53</f>
        <v>0</v>
      </c>
      <c r="G53" s="872">
        <f>'9. Isporuka kr.kup. na JS'!G53+'10. Isporuka kr.kup. na ST'!G53+'11. Isporuka kr.kup. na RS'!G53</f>
        <v>0</v>
      </c>
      <c r="H53" s="872">
        <f>'9. Isporuka kr.kup. na JS'!H53+'10. Isporuka kr.kup. na ST'!H53+'11. Isporuka kr.kup. na RS'!H53</f>
        <v>0</v>
      </c>
      <c r="I53" s="873">
        <f>'9. Isporuka kr.kup. na JS'!I53+'10. Isporuka kr.kup. na ST'!I53+'11. Isporuka kr.kup. na RS'!I53</f>
        <v>0</v>
      </c>
      <c r="J53" s="874">
        <f>'9. Isporuka kr.kup. na JS'!J53+'10. Isporuka kr.kup. na ST'!J53+'11. Isporuka kr.kup. na RS'!J53</f>
        <v>0</v>
      </c>
      <c r="K53" s="872">
        <f>'9. Isporuka kr.kup. na JS'!K53+'10. Isporuka kr.kup. na ST'!K53+'11. Isporuka kr.kup. na RS'!K53</f>
        <v>0</v>
      </c>
      <c r="L53" s="872">
        <f>'9. Isporuka kr.kup. na JS'!L53+'10. Isporuka kr.kup. na ST'!L53+'11. Isporuka kr.kup. na RS'!L53</f>
        <v>0</v>
      </c>
      <c r="M53" s="872">
        <f>'9. Isporuka kr.kup. na JS'!M53+'10. Isporuka kr.kup. na ST'!M53+'11. Isporuka kr.kup. na RS'!M53</f>
        <v>0</v>
      </c>
      <c r="N53" s="872">
        <f>'9. Isporuka kr.kup. na JS'!N53+'10. Isporuka kr.kup. na ST'!N53+'11. Isporuka kr.kup. na RS'!N53</f>
        <v>0</v>
      </c>
      <c r="O53" s="873">
        <f>'9. Isporuka kr.kup. na JS'!O53+'10. Isporuka kr.kup. na ST'!O53+'11. Isporuka kr.kup. na RS'!O53</f>
        <v>0</v>
      </c>
      <c r="P53" s="432"/>
      <c r="Q53" s="135"/>
      <c r="R53" s="135"/>
      <c r="S53" s="135"/>
    </row>
  </sheetData>
  <sheetProtection/>
  <mergeCells count="6">
    <mergeCell ref="B8:B9"/>
    <mergeCell ref="P8:P9"/>
    <mergeCell ref="B24:B25"/>
    <mergeCell ref="P24:P25"/>
    <mergeCell ref="B40:B41"/>
    <mergeCell ref="P40:P41"/>
  </mergeCells>
  <printOptions/>
  <pageMargins left="0.52" right="0.35" top="0.41" bottom="0.47" header="0.29" footer="0.17"/>
  <pageSetup fitToHeight="1" fitToWidth="1" horizontalDpi="600" verticalDpi="600" orientation="landscape" paperSize="9" scale="57" r:id="rId1"/>
  <headerFooter alignWithMargins="0">
    <oddFooter>&amp;CСтрана &amp;P/&amp;N</oddFooter>
  </headerFooter>
  <rowBreaks count="2" manualBreakCount="2">
    <brk id="2" max="15" man="1"/>
    <brk id="5" max="255" man="1"/>
  </rowBreaks>
  <colBreaks count="1" manualBreakCount="1">
    <brk id="8" max="52" man="1"/>
  </colBreaks>
  <ignoredErrors>
    <ignoredError sqref="D19:L21 D51:O53 E35 F35:L37 E36:E37 M19" unlockedFormula="1"/>
    <ignoredError sqref="B10:B11 B22:B27 B38:B43" numberStoredAsText="1"/>
    <ignoredError sqref="B12:B21 B28:B37 B44:B50" numberStoredAsText="1" twoDigitTextYear="1"/>
    <ignoredError sqref="B51:B53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="90" zoomScaleNormal="9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184" customWidth="1"/>
    <col min="2" max="2" width="8.00390625" style="183" customWidth="1"/>
    <col min="3" max="3" width="44.7109375" style="186" customWidth="1"/>
    <col min="4" max="13" width="14.7109375" style="184" customWidth="1"/>
    <col min="14" max="16" width="14.7109375" style="185" customWidth="1"/>
    <col min="17" max="17" width="1.7109375" style="184" customWidth="1"/>
    <col min="18" max="18" width="7.421875" style="184" customWidth="1"/>
    <col min="19" max="16384" width="9.140625" style="184" customWidth="1"/>
  </cols>
  <sheetData>
    <row r="1" spans="1:16" s="118" customFormat="1" ht="15" customHeight="1">
      <c r="A1" s="111"/>
      <c r="B1" s="112" t="s">
        <v>14</v>
      </c>
      <c r="C1" s="113"/>
      <c r="D1" s="114"/>
      <c r="E1" s="114"/>
      <c r="F1" s="114"/>
      <c r="G1" s="114"/>
      <c r="H1" s="114"/>
      <c r="I1" s="115"/>
      <c r="J1" s="454"/>
      <c r="K1" s="111"/>
      <c r="L1" s="111"/>
      <c r="M1" s="117"/>
      <c r="N1" s="117"/>
      <c r="O1" s="117"/>
      <c r="P1" s="117"/>
    </row>
    <row r="2" spans="1:16" s="118" customFormat="1" ht="15" customHeight="1">
      <c r="A2" s="111"/>
      <c r="B2" s="119"/>
      <c r="C2" s="113"/>
      <c r="D2" s="111"/>
      <c r="E2" s="111"/>
      <c r="F2" s="111"/>
      <c r="G2" s="111"/>
      <c r="H2" s="120"/>
      <c r="I2" s="121"/>
      <c r="J2" s="120"/>
      <c r="K2" s="120"/>
      <c r="L2" s="120"/>
      <c r="M2" s="111"/>
      <c r="N2" s="117"/>
      <c r="O2" s="117"/>
      <c r="P2" s="117"/>
    </row>
    <row r="3" spans="1:16" s="118" customFormat="1" ht="15" customHeight="1">
      <c r="A3" s="111"/>
      <c r="B3" s="122" t="str">
        <f>+CONCATENATE('Naslovna strana'!B13," ",'Naslovna strana'!E13)</f>
        <v>Назив оператора система: </v>
      </c>
      <c r="C3" s="113"/>
      <c r="D3" s="111"/>
      <c r="E3" s="111"/>
      <c r="F3" s="111"/>
      <c r="G3" s="111"/>
      <c r="H3" s="120"/>
      <c r="I3" s="121"/>
      <c r="J3" s="120"/>
      <c r="K3" s="120"/>
      <c r="L3" s="120"/>
      <c r="M3" s="111"/>
      <c r="N3" s="117"/>
      <c r="O3" s="123"/>
      <c r="P3" s="117"/>
    </row>
    <row r="4" spans="1:19" s="129" customFormat="1" ht="15" customHeight="1">
      <c r="A4" s="120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126"/>
      <c r="E4" s="120"/>
      <c r="F4" s="127"/>
      <c r="G4" s="120"/>
      <c r="H4" s="120"/>
      <c r="I4" s="121"/>
      <c r="J4" s="120"/>
      <c r="K4" s="120"/>
      <c r="L4" s="120"/>
      <c r="M4" s="120"/>
      <c r="N4" s="128"/>
      <c r="O4" s="128"/>
      <c r="P4" s="128"/>
      <c r="Q4" s="120"/>
      <c r="R4" s="120"/>
      <c r="S4" s="120"/>
    </row>
    <row r="5" spans="1:19" s="129" customFormat="1" ht="15" customHeight="1">
      <c r="A5" s="120"/>
      <c r="B5" s="124" t="str">
        <f>+CONCATENATE('Naslovna strana'!B27," ",'Naslovna strana'!E27)</f>
        <v>Датум обраде: </v>
      </c>
      <c r="C5" s="125"/>
      <c r="D5" s="126"/>
      <c r="E5" s="120"/>
      <c r="F5" s="127"/>
      <c r="G5" s="120"/>
      <c r="H5" s="120"/>
      <c r="I5" s="121"/>
      <c r="J5" s="120"/>
      <c r="K5" s="120"/>
      <c r="L5" s="120"/>
      <c r="M5" s="120"/>
      <c r="N5" s="128"/>
      <c r="O5" s="128"/>
      <c r="P5" s="128"/>
      <c r="Q5" s="120"/>
      <c r="R5" s="120"/>
      <c r="S5" s="120"/>
    </row>
    <row r="6" spans="16:19" ht="12.75">
      <c r="P6" s="436"/>
      <c r="Q6" s="328"/>
      <c r="R6" s="328"/>
      <c r="S6" s="328"/>
    </row>
    <row r="7" spans="16:19" ht="19.5" customHeight="1">
      <c r="P7" s="436"/>
      <c r="Q7" s="328"/>
      <c r="R7" s="328"/>
      <c r="S7" s="328"/>
    </row>
    <row r="8" spans="16:19" ht="21.75" customHeight="1">
      <c r="P8" s="436"/>
      <c r="Q8" s="328"/>
      <c r="R8" s="328"/>
      <c r="S8" s="328"/>
    </row>
    <row r="9" spans="2:19" ht="21.75" customHeight="1">
      <c r="B9" s="845" t="s">
        <v>273</v>
      </c>
      <c r="C9" s="184"/>
      <c r="P9" s="436"/>
      <c r="Q9" s="328"/>
      <c r="R9" s="328"/>
      <c r="S9" s="328"/>
    </row>
    <row r="10" spans="3:19" ht="21.75" customHeight="1">
      <c r="C10" s="845"/>
      <c r="P10" s="436"/>
      <c r="Q10" s="328"/>
      <c r="R10" s="328"/>
      <c r="S10" s="328"/>
    </row>
    <row r="11" spans="1:19" s="118" customFormat="1" ht="28.5" customHeight="1" thickBot="1">
      <c r="A11" s="111"/>
      <c r="B11" s="111"/>
      <c r="C11" s="756"/>
      <c r="D11" s="131"/>
      <c r="E11" s="111"/>
      <c r="F11" s="811" t="str">
        <f>"Табела ГТ-Д-13.1 Енергија за испоруку по корисницима за "&amp;'Naslovna strana'!E17&amp;". год."</f>
        <v>Табела ГТ-Д-13.1 Енергија за испоруку по корисницима за 2023. год.</v>
      </c>
      <c r="G11" s="50"/>
      <c r="H11" s="50"/>
      <c r="I11" s="50"/>
      <c r="J11" s="50"/>
      <c r="K11" s="50"/>
      <c r="L11" s="115"/>
      <c r="M11" s="115"/>
      <c r="N11" s="115"/>
      <c r="O11" s="115"/>
      <c r="P11" s="132" t="s">
        <v>271</v>
      </c>
      <c r="Q11" s="111"/>
      <c r="R11" s="111"/>
      <c r="S11" s="111"/>
    </row>
    <row r="12" spans="1:19" s="134" customFormat="1" ht="19.5" customHeight="1" thickTop="1">
      <c r="A12" s="133"/>
      <c r="B12" s="1162" t="s">
        <v>24</v>
      </c>
      <c r="C12" s="493" t="s">
        <v>116</v>
      </c>
      <c r="D12" s="494" t="s">
        <v>33</v>
      </c>
      <c r="E12" s="495" t="s">
        <v>34</v>
      </c>
      <c r="F12" s="495" t="s">
        <v>35</v>
      </c>
      <c r="G12" s="495" t="s">
        <v>36</v>
      </c>
      <c r="H12" s="495" t="s">
        <v>37</v>
      </c>
      <c r="I12" s="496" t="s">
        <v>38</v>
      </c>
      <c r="J12" s="497" t="s">
        <v>39</v>
      </c>
      <c r="K12" s="495" t="s">
        <v>40</v>
      </c>
      <c r="L12" s="495" t="s">
        <v>41</v>
      </c>
      <c r="M12" s="495" t="s">
        <v>42</v>
      </c>
      <c r="N12" s="498" t="s">
        <v>43</v>
      </c>
      <c r="O12" s="499" t="s">
        <v>44</v>
      </c>
      <c r="P12" s="1164" t="s">
        <v>117</v>
      </c>
      <c r="Q12" s="133"/>
      <c r="R12" s="133"/>
      <c r="S12" s="133"/>
    </row>
    <row r="13" spans="1:19" s="134" customFormat="1" ht="19.5" customHeight="1" thickBot="1">
      <c r="A13" s="133"/>
      <c r="B13" s="1163"/>
      <c r="C13" s="500" t="s">
        <v>118</v>
      </c>
      <c r="D13" s="501">
        <v>31</v>
      </c>
      <c r="E13" s="502">
        <v>28</v>
      </c>
      <c r="F13" s="503">
        <v>31</v>
      </c>
      <c r="G13" s="503">
        <v>30</v>
      </c>
      <c r="H13" s="502">
        <v>31</v>
      </c>
      <c r="I13" s="504">
        <v>30</v>
      </c>
      <c r="J13" s="505">
        <v>31</v>
      </c>
      <c r="K13" s="502">
        <v>31</v>
      </c>
      <c r="L13" s="503">
        <v>30</v>
      </c>
      <c r="M13" s="503">
        <v>31</v>
      </c>
      <c r="N13" s="506">
        <v>30</v>
      </c>
      <c r="O13" s="507">
        <v>31</v>
      </c>
      <c r="P13" s="1165"/>
      <c r="Q13" s="133"/>
      <c r="R13" s="133"/>
      <c r="S13" s="133"/>
    </row>
    <row r="14" spans="1:19" s="178" customFormat="1" ht="19.5" customHeight="1" thickTop="1">
      <c r="A14" s="177"/>
      <c r="B14" s="660"/>
      <c r="C14" s="661" t="s">
        <v>250</v>
      </c>
      <c r="D14" s="816">
        <f>SUM(D15:D25)</f>
        <v>0</v>
      </c>
      <c r="E14" s="817">
        <f aca="true" t="shared" si="0" ref="E14:O14">SUM(E15:E25)</f>
        <v>0</v>
      </c>
      <c r="F14" s="817">
        <f t="shared" si="0"/>
        <v>0</v>
      </c>
      <c r="G14" s="817">
        <f t="shared" si="0"/>
        <v>0</v>
      </c>
      <c r="H14" s="817">
        <f t="shared" si="0"/>
        <v>0</v>
      </c>
      <c r="I14" s="818">
        <f t="shared" si="0"/>
        <v>0</v>
      </c>
      <c r="J14" s="819">
        <f t="shared" si="0"/>
        <v>0</v>
      </c>
      <c r="K14" s="817">
        <f t="shared" si="0"/>
        <v>0</v>
      </c>
      <c r="L14" s="817">
        <f t="shared" si="0"/>
        <v>0</v>
      </c>
      <c r="M14" s="817">
        <f t="shared" si="0"/>
        <v>0</v>
      </c>
      <c r="N14" s="817">
        <f t="shared" si="0"/>
        <v>0</v>
      </c>
      <c r="O14" s="818">
        <f t="shared" si="0"/>
        <v>0</v>
      </c>
      <c r="P14" s="820">
        <f>SUM(D14:O14)</f>
        <v>0</v>
      </c>
      <c r="Q14" s="177"/>
      <c r="R14" s="177"/>
      <c r="S14" s="177"/>
    </row>
    <row r="15" spans="1:19" s="137" customFormat="1" ht="19.5" customHeight="1">
      <c r="A15" s="135"/>
      <c r="B15" s="824" t="s">
        <v>177</v>
      </c>
      <c r="C15" s="825" t="s">
        <v>252</v>
      </c>
      <c r="D15" s="813">
        <f>'11. Isporuka kr.kup. na RS'!D10</f>
        <v>0</v>
      </c>
      <c r="E15" s="813">
        <f>'11. Isporuka kr.kup. na RS'!E10</f>
        <v>0</v>
      </c>
      <c r="F15" s="813">
        <f>'11. Isporuka kr.kup. na RS'!F10</f>
        <v>0</v>
      </c>
      <c r="G15" s="813">
        <f>'11. Isporuka kr.kup. na RS'!G10</f>
        <v>0</v>
      </c>
      <c r="H15" s="813">
        <f>'11. Isporuka kr.kup. na RS'!H10</f>
        <v>0</v>
      </c>
      <c r="I15" s="814">
        <f>'11. Isporuka kr.kup. na RS'!I10</f>
        <v>0</v>
      </c>
      <c r="J15" s="815">
        <f>'11. Isporuka kr.kup. na RS'!J10</f>
        <v>0</v>
      </c>
      <c r="K15" s="813">
        <f>'11. Isporuka kr.kup. na RS'!K10</f>
        <v>0</v>
      </c>
      <c r="L15" s="813">
        <f>'11. Isporuka kr.kup. na RS'!L10</f>
        <v>0</v>
      </c>
      <c r="M15" s="813">
        <f>'11. Isporuka kr.kup. na RS'!M10</f>
        <v>0</v>
      </c>
      <c r="N15" s="813">
        <f>'11. Isporuka kr.kup. na RS'!N10</f>
        <v>0</v>
      </c>
      <c r="O15" s="814">
        <f>'11. Isporuka kr.kup. na RS'!O10</f>
        <v>0</v>
      </c>
      <c r="P15" s="821">
        <f>SUM(D15:O15)</f>
        <v>0</v>
      </c>
      <c r="Q15" s="135"/>
      <c r="R15" s="135"/>
      <c r="S15" s="135"/>
    </row>
    <row r="16" spans="1:19" s="137" customFormat="1" ht="19.5" customHeight="1">
      <c r="A16" s="135"/>
      <c r="B16" s="824" t="s">
        <v>182</v>
      </c>
      <c r="C16" s="825" t="s">
        <v>251</v>
      </c>
      <c r="D16" s="812">
        <f>'9. Isporuka kr.kup. na JS'!D10</f>
        <v>0</v>
      </c>
      <c r="E16" s="813">
        <f>'9. Isporuka kr.kup. na JS'!E10</f>
        <v>0</v>
      </c>
      <c r="F16" s="813">
        <f>'9. Isporuka kr.kup. na JS'!F10</f>
        <v>0</v>
      </c>
      <c r="G16" s="813">
        <f>'9. Isporuka kr.kup. na JS'!G10</f>
        <v>0</v>
      </c>
      <c r="H16" s="813">
        <f>'9. Isporuka kr.kup. na JS'!H10</f>
        <v>0</v>
      </c>
      <c r="I16" s="814">
        <f>'9. Isporuka kr.kup. na JS'!I10</f>
        <v>0</v>
      </c>
      <c r="J16" s="815">
        <f>'9. Isporuka kr.kup. na JS'!J10</f>
        <v>0</v>
      </c>
      <c r="K16" s="813">
        <f>'9. Isporuka kr.kup. na JS'!K10</f>
        <v>0</v>
      </c>
      <c r="L16" s="813">
        <f>'9. Isporuka kr.kup. na JS'!L10</f>
        <v>0</v>
      </c>
      <c r="M16" s="813">
        <f>'9. Isporuka kr.kup. na JS'!M10</f>
        <v>0</v>
      </c>
      <c r="N16" s="813">
        <f>'9. Isporuka kr.kup. na JS'!N10</f>
        <v>0</v>
      </c>
      <c r="O16" s="814">
        <f>'9. Isporuka kr.kup. na JS'!O10</f>
        <v>0</v>
      </c>
      <c r="P16" s="821">
        <f>SUM(D16:O16)</f>
        <v>0</v>
      </c>
      <c r="Q16" s="135"/>
      <c r="R16" s="135"/>
      <c r="S16" s="135"/>
    </row>
    <row r="17" spans="1:19" s="137" customFormat="1" ht="19.5" customHeight="1">
      <c r="A17" s="135"/>
      <c r="B17" s="824" t="s">
        <v>123</v>
      </c>
      <c r="C17" s="825" t="s">
        <v>260</v>
      </c>
      <c r="D17" s="828"/>
      <c r="E17" s="829"/>
      <c r="F17" s="829"/>
      <c r="G17" s="829"/>
      <c r="H17" s="829"/>
      <c r="I17" s="830"/>
      <c r="J17" s="831"/>
      <c r="K17" s="829"/>
      <c r="L17" s="829"/>
      <c r="M17" s="829"/>
      <c r="N17" s="829"/>
      <c r="O17" s="908"/>
      <c r="P17" s="821">
        <f aca="true" t="shared" si="1" ref="P17:P25">SUM(D17:O17)</f>
        <v>0</v>
      </c>
      <c r="Q17" s="135"/>
      <c r="R17" s="135"/>
      <c r="S17" s="135"/>
    </row>
    <row r="18" spans="1:19" s="137" customFormat="1" ht="19.5" customHeight="1">
      <c r="A18" s="135"/>
      <c r="B18" s="898" t="s">
        <v>124</v>
      </c>
      <c r="C18" s="826"/>
      <c r="D18" s="828"/>
      <c r="E18" s="829"/>
      <c r="F18" s="829"/>
      <c r="G18" s="829"/>
      <c r="H18" s="829"/>
      <c r="I18" s="830"/>
      <c r="J18" s="831"/>
      <c r="K18" s="829"/>
      <c r="L18" s="829"/>
      <c r="M18" s="829"/>
      <c r="N18" s="829"/>
      <c r="O18" s="830"/>
      <c r="P18" s="821">
        <f t="shared" si="1"/>
        <v>0</v>
      </c>
      <c r="Q18" s="135"/>
      <c r="R18" s="135"/>
      <c r="S18" s="135"/>
    </row>
    <row r="19" spans="1:19" s="137" customFormat="1" ht="19.5" customHeight="1">
      <c r="A19" s="135"/>
      <c r="B19" s="898" t="s">
        <v>128</v>
      </c>
      <c r="C19" s="826"/>
      <c r="D19" s="828"/>
      <c r="E19" s="829"/>
      <c r="F19" s="829"/>
      <c r="G19" s="829"/>
      <c r="H19" s="829"/>
      <c r="I19" s="830"/>
      <c r="J19" s="831"/>
      <c r="K19" s="829"/>
      <c r="L19" s="829"/>
      <c r="M19" s="829"/>
      <c r="N19" s="829"/>
      <c r="O19" s="830"/>
      <c r="P19" s="821">
        <f t="shared" si="1"/>
        <v>0</v>
      </c>
      <c r="Q19" s="135"/>
      <c r="R19" s="135"/>
      <c r="S19" s="135"/>
    </row>
    <row r="20" spans="1:19" s="137" customFormat="1" ht="19.5" customHeight="1">
      <c r="A20" s="135"/>
      <c r="B20" s="898" t="s">
        <v>130</v>
      </c>
      <c r="C20" s="826"/>
      <c r="D20" s="828"/>
      <c r="E20" s="829"/>
      <c r="F20" s="829"/>
      <c r="G20" s="829"/>
      <c r="H20" s="829"/>
      <c r="I20" s="830"/>
      <c r="J20" s="831"/>
      <c r="K20" s="829"/>
      <c r="L20" s="829"/>
      <c r="M20" s="829"/>
      <c r="N20" s="829"/>
      <c r="O20" s="830"/>
      <c r="P20" s="821">
        <f t="shared" si="1"/>
        <v>0</v>
      </c>
      <c r="Q20" s="135"/>
      <c r="R20" s="135"/>
      <c r="S20" s="135"/>
    </row>
    <row r="21" spans="1:19" s="137" customFormat="1" ht="19.5" customHeight="1">
      <c r="A21" s="135"/>
      <c r="B21" s="898" t="s">
        <v>253</v>
      </c>
      <c r="C21" s="827"/>
      <c r="D21" s="828"/>
      <c r="E21" s="829"/>
      <c r="F21" s="829"/>
      <c r="G21" s="829"/>
      <c r="H21" s="829"/>
      <c r="I21" s="830"/>
      <c r="J21" s="831"/>
      <c r="K21" s="829"/>
      <c r="L21" s="829"/>
      <c r="M21" s="829"/>
      <c r="N21" s="829"/>
      <c r="O21" s="830"/>
      <c r="P21" s="821">
        <f t="shared" si="1"/>
        <v>0</v>
      </c>
      <c r="Q21" s="135"/>
      <c r="R21" s="135"/>
      <c r="S21" s="135"/>
    </row>
    <row r="22" spans="1:19" s="163" customFormat="1" ht="19.5" customHeight="1">
      <c r="A22" s="157"/>
      <c r="B22" s="898" t="s">
        <v>254</v>
      </c>
      <c r="C22" s="823"/>
      <c r="D22" s="832"/>
      <c r="E22" s="833"/>
      <c r="F22" s="833"/>
      <c r="G22" s="833"/>
      <c r="H22" s="833"/>
      <c r="I22" s="834"/>
      <c r="J22" s="835"/>
      <c r="K22" s="833"/>
      <c r="L22" s="833"/>
      <c r="M22" s="833"/>
      <c r="N22" s="833"/>
      <c r="O22" s="834"/>
      <c r="P22" s="821">
        <f t="shared" si="1"/>
        <v>0</v>
      </c>
      <c r="Q22" s="177"/>
      <c r="R22" s="177"/>
      <c r="S22" s="177"/>
    </row>
    <row r="23" spans="1:19" s="137" customFormat="1" ht="19.5" customHeight="1">
      <c r="A23" s="138"/>
      <c r="B23" s="898" t="s">
        <v>255</v>
      </c>
      <c r="C23" s="900"/>
      <c r="D23" s="836"/>
      <c r="E23" s="837"/>
      <c r="F23" s="837"/>
      <c r="G23" s="837"/>
      <c r="H23" s="837"/>
      <c r="I23" s="838"/>
      <c r="J23" s="839"/>
      <c r="K23" s="837"/>
      <c r="L23" s="837"/>
      <c r="M23" s="837"/>
      <c r="N23" s="837"/>
      <c r="O23" s="838"/>
      <c r="P23" s="821">
        <f t="shared" si="1"/>
        <v>0</v>
      </c>
      <c r="Q23" s="135"/>
      <c r="R23" s="135"/>
      <c r="S23" s="135"/>
    </row>
    <row r="24" spans="1:19" s="137" customFormat="1" ht="19.5" customHeight="1">
      <c r="A24" s="138"/>
      <c r="B24" s="898" t="s">
        <v>256</v>
      </c>
      <c r="C24" s="900"/>
      <c r="D24" s="836"/>
      <c r="E24" s="837"/>
      <c r="F24" s="837"/>
      <c r="G24" s="837"/>
      <c r="H24" s="837"/>
      <c r="I24" s="838"/>
      <c r="J24" s="839"/>
      <c r="K24" s="837"/>
      <c r="L24" s="837"/>
      <c r="M24" s="837"/>
      <c r="N24" s="837"/>
      <c r="O24" s="838"/>
      <c r="P24" s="821">
        <f t="shared" si="1"/>
        <v>0</v>
      </c>
      <c r="Q24" s="135"/>
      <c r="R24" s="135"/>
      <c r="S24" s="135"/>
    </row>
    <row r="25" spans="1:19" s="137" customFormat="1" ht="19.5" customHeight="1">
      <c r="A25" s="138"/>
      <c r="B25" s="899" t="s">
        <v>257</v>
      </c>
      <c r="C25" s="901"/>
      <c r="D25" s="840"/>
      <c r="E25" s="841"/>
      <c r="F25" s="841"/>
      <c r="G25" s="841"/>
      <c r="H25" s="841"/>
      <c r="I25" s="842"/>
      <c r="J25" s="843"/>
      <c r="K25" s="841"/>
      <c r="L25" s="841"/>
      <c r="M25" s="841"/>
      <c r="N25" s="841"/>
      <c r="O25" s="842"/>
      <c r="P25" s="821">
        <f t="shared" si="1"/>
        <v>0</v>
      </c>
      <c r="Q25" s="135"/>
      <c r="R25" s="135"/>
      <c r="S25" s="135"/>
    </row>
    <row r="26" spans="1:19" s="137" customFormat="1" ht="13.5" customHeight="1">
      <c r="A26" s="135"/>
      <c r="B26" s="180"/>
      <c r="C26" s="181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135"/>
      <c r="R26" s="135"/>
      <c r="S26" s="135"/>
    </row>
    <row r="30" ht="16.5">
      <c r="C30" s="822"/>
    </row>
  </sheetData>
  <sheetProtection/>
  <mergeCells count="2">
    <mergeCell ref="B12:B13"/>
    <mergeCell ref="P12:P13"/>
  </mergeCells>
  <printOptions/>
  <pageMargins left="0.52" right="0.35" top="0.41" bottom="0.47" header="0.29" footer="0.17"/>
  <pageSetup fitToHeight="1" fitToWidth="1" horizontalDpi="600" verticalDpi="600" orientation="landscape" paperSize="9" scale="57" r:id="rId1"/>
  <headerFooter alignWithMargins="0">
    <oddFooter>&amp;CСтрана &amp;P/&amp;N</oddFooter>
  </headerFooter>
  <rowBreaks count="2" manualBreakCount="2">
    <brk id="2" max="15" man="1"/>
    <brk id="5" max="255" man="1"/>
  </rowBreaks>
  <colBreaks count="1" manualBreakCount="1">
    <brk id="8" max="52" man="1"/>
  </colBreaks>
  <ignoredErrors>
    <ignoredError sqref="B15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zoomScale="80" zoomScaleNormal="80" zoomScaleSheetLayoutView="75" zoomScalePageLayoutView="0" workbookViewId="0" topLeftCell="A4">
      <selection activeCell="A4" sqref="A4"/>
    </sheetView>
  </sheetViews>
  <sheetFormatPr defaultColWidth="9.140625" defaultRowHeight="12.75"/>
  <cols>
    <col min="1" max="1" width="2.00390625" style="14" customWidth="1"/>
    <col min="2" max="2" width="9.28125" style="15" customWidth="1"/>
    <col min="3" max="3" width="45.421875" style="14" customWidth="1"/>
    <col min="4" max="13" width="15.7109375" style="14" customWidth="1"/>
    <col min="14" max="15" width="15.7109375" style="13" customWidth="1"/>
    <col min="16" max="16" width="17.7109375" style="13" customWidth="1"/>
    <col min="17" max="17" width="1.57421875" style="13" customWidth="1"/>
    <col min="18" max="19" width="7.421875" style="14" customWidth="1"/>
    <col min="20" max="16384" width="9.140625" style="14" customWidth="1"/>
  </cols>
  <sheetData>
    <row r="1" spans="1:17" s="1" customFormat="1" ht="15" customHeight="1">
      <c r="A1" s="195"/>
      <c r="B1" s="196" t="s">
        <v>14</v>
      </c>
      <c r="C1" s="195"/>
      <c r="D1" s="197"/>
      <c r="E1" s="197"/>
      <c r="F1" s="197"/>
      <c r="G1" s="197"/>
      <c r="H1" s="197"/>
      <c r="I1" s="198"/>
      <c r="J1" s="199"/>
      <c r="K1" s="195"/>
      <c r="L1" s="195"/>
      <c r="M1" s="200"/>
      <c r="N1" s="200"/>
      <c r="O1" s="200"/>
      <c r="P1" s="200"/>
      <c r="Q1" s="2"/>
    </row>
    <row r="2" spans="1:17" s="1" customFormat="1" ht="15" customHeight="1">
      <c r="A2" s="195"/>
      <c r="B2" s="195"/>
      <c r="C2" s="195"/>
      <c r="D2" s="195"/>
      <c r="E2" s="195"/>
      <c r="F2" s="195"/>
      <c r="G2" s="195"/>
      <c r="H2" s="195"/>
      <c r="I2" s="201"/>
      <c r="J2" s="195"/>
      <c r="K2" s="195"/>
      <c r="L2" s="195"/>
      <c r="M2" s="195"/>
      <c r="N2" s="200"/>
      <c r="O2" s="200"/>
      <c r="P2" s="200"/>
      <c r="Q2" s="7"/>
    </row>
    <row r="3" spans="1:17" s="1" customFormat="1" ht="15" customHeight="1">
      <c r="A3" s="195"/>
      <c r="B3" s="198" t="str">
        <f>+CONCATENATE('Naslovna strana'!B13," ",'Naslovna strana'!E13)</f>
        <v>Назив оператора система: </v>
      </c>
      <c r="C3" s="195"/>
      <c r="D3" s="195"/>
      <c r="E3" s="195"/>
      <c r="F3" s="195"/>
      <c r="G3" s="195"/>
      <c r="H3" s="202"/>
      <c r="I3" s="203"/>
      <c r="J3" s="202"/>
      <c r="K3" s="202"/>
      <c r="L3" s="202"/>
      <c r="M3" s="195"/>
      <c r="N3" s="200"/>
      <c r="O3" s="200"/>
      <c r="P3" s="200"/>
      <c r="Q3" s="7"/>
    </row>
    <row r="4" spans="1:17" s="1" customFormat="1" ht="15" customHeight="1">
      <c r="A4" s="195"/>
      <c r="B4" s="20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95"/>
      <c r="D4" s="195"/>
      <c r="E4" s="195"/>
      <c r="F4" s="195"/>
      <c r="G4" s="195"/>
      <c r="H4" s="202"/>
      <c r="I4" s="203"/>
      <c r="J4" s="202"/>
      <c r="K4" s="202"/>
      <c r="L4" s="202"/>
      <c r="M4" s="195"/>
      <c r="N4" s="200"/>
      <c r="O4" s="205"/>
      <c r="P4" s="200"/>
      <c r="Q4" s="7"/>
    </row>
    <row r="5" spans="1:17" s="3" customFormat="1" ht="15" customHeight="1">
      <c r="A5" s="202"/>
      <c r="B5" s="206" t="str">
        <f>+CONCATENATE('Naslovna strana'!B27," ",'Naslovna strana'!E27)</f>
        <v>Датум обраде: </v>
      </c>
      <c r="C5" s="202"/>
      <c r="D5" s="207"/>
      <c r="E5" s="202"/>
      <c r="F5" s="208"/>
      <c r="G5" s="202"/>
      <c r="H5" s="678"/>
      <c r="I5" s="203"/>
      <c r="J5" s="202"/>
      <c r="K5" s="202"/>
      <c r="L5" s="202"/>
      <c r="M5" s="202"/>
      <c r="N5" s="209"/>
      <c r="O5" s="209"/>
      <c r="P5" s="209"/>
      <c r="Q5" s="8"/>
    </row>
    <row r="6" spans="1:17" s="76" customFormat="1" ht="24.75" customHeight="1">
      <c r="A6" s="210"/>
      <c r="B6" s="210"/>
      <c r="C6" s="211"/>
      <c r="D6" s="212"/>
      <c r="E6" s="213"/>
      <c r="F6" s="342" t="str">
        <f>"Табела ГТ-Д-1.1 Преузета и испоручена енергија и  губици на дистрибутивном систему природног гаса за "&amp;'Naslovna strana'!E17&amp;". год."</f>
        <v>Табела ГТ-Д-1.1 Преузета и испоручена енергија и  губици на дистрибутивном систему природног гаса за 2023. год.</v>
      </c>
      <c r="G6" s="342"/>
      <c r="H6" s="342"/>
      <c r="I6" s="213"/>
      <c r="J6" s="213"/>
      <c r="K6" s="214"/>
      <c r="L6" s="214"/>
      <c r="M6" s="214"/>
      <c r="N6" s="214"/>
      <c r="O6" s="214"/>
      <c r="P6" s="215" t="s">
        <v>265</v>
      </c>
      <c r="Q6" s="75"/>
    </row>
    <row r="7" spans="1:17" s="1" customFormat="1" ht="4.5" customHeight="1" thickBot="1">
      <c r="A7" s="195"/>
      <c r="B7" s="195"/>
      <c r="C7" s="216"/>
      <c r="D7" s="217"/>
      <c r="E7" s="218"/>
      <c r="F7" s="218"/>
      <c r="G7" s="218"/>
      <c r="H7" s="218"/>
      <c r="I7" s="218"/>
      <c r="J7" s="218"/>
      <c r="K7" s="198"/>
      <c r="L7" s="198"/>
      <c r="M7" s="198"/>
      <c r="N7" s="198"/>
      <c r="O7" s="198"/>
      <c r="P7" s="219"/>
      <c r="Q7" s="7"/>
    </row>
    <row r="8" spans="1:17" s="5" customFormat="1" ht="13.5" thickTop="1">
      <c r="A8" s="220"/>
      <c r="B8" s="1053" t="s">
        <v>24</v>
      </c>
      <c r="C8" s="221" t="s">
        <v>46</v>
      </c>
      <c r="D8" s="470" t="s">
        <v>33</v>
      </c>
      <c r="E8" s="471" t="s">
        <v>34</v>
      </c>
      <c r="F8" s="471" t="s">
        <v>35</v>
      </c>
      <c r="G8" s="471" t="s">
        <v>36</v>
      </c>
      <c r="H8" s="471" t="s">
        <v>37</v>
      </c>
      <c r="I8" s="790" t="s">
        <v>38</v>
      </c>
      <c r="J8" s="772" t="s">
        <v>39</v>
      </c>
      <c r="K8" s="471" t="s">
        <v>40</v>
      </c>
      <c r="L8" s="471" t="s">
        <v>41</v>
      </c>
      <c r="M8" s="222" t="s">
        <v>42</v>
      </c>
      <c r="N8" s="223" t="s">
        <v>43</v>
      </c>
      <c r="O8" s="224" t="s">
        <v>44</v>
      </c>
      <c r="P8" s="1055" t="s">
        <v>61</v>
      </c>
      <c r="Q8" s="10"/>
    </row>
    <row r="9" spans="1:17" s="5" customFormat="1" ht="13.5" thickBot="1">
      <c r="A9" s="220"/>
      <c r="B9" s="1054"/>
      <c r="C9" s="225" t="s">
        <v>62</v>
      </c>
      <c r="D9" s="472">
        <v>31</v>
      </c>
      <c r="E9" s="473">
        <v>28</v>
      </c>
      <c r="F9" s="473">
        <v>31</v>
      </c>
      <c r="G9" s="473">
        <v>30</v>
      </c>
      <c r="H9" s="473">
        <v>31</v>
      </c>
      <c r="I9" s="791">
        <v>30</v>
      </c>
      <c r="J9" s="773">
        <v>31</v>
      </c>
      <c r="K9" s="473">
        <v>31</v>
      </c>
      <c r="L9" s="473">
        <v>30</v>
      </c>
      <c r="M9" s="226">
        <v>31</v>
      </c>
      <c r="N9" s="227">
        <v>30</v>
      </c>
      <c r="O9" s="228">
        <v>31</v>
      </c>
      <c r="P9" s="1056"/>
      <c r="Q9" s="10"/>
    </row>
    <row r="10" spans="1:17" s="4" customFormat="1" ht="19.5" customHeight="1" thickTop="1">
      <c r="A10" s="141"/>
      <c r="B10" s="539" t="s">
        <v>15</v>
      </c>
      <c r="C10" s="257" t="s">
        <v>196</v>
      </c>
      <c r="D10" s="679">
        <f>D11+D12+D13+D16</f>
        <v>0</v>
      </c>
      <c r="E10" s="261">
        <f aca="true" t="shared" si="0" ref="E10:O10">E11+E12+E13+E16</f>
        <v>0</v>
      </c>
      <c r="F10" s="261">
        <f t="shared" si="0"/>
        <v>0</v>
      </c>
      <c r="G10" s="261">
        <f t="shared" si="0"/>
        <v>0</v>
      </c>
      <c r="H10" s="261">
        <f t="shared" si="0"/>
        <v>0</v>
      </c>
      <c r="I10" s="262">
        <f t="shared" si="0"/>
        <v>0</v>
      </c>
      <c r="J10" s="774">
        <f t="shared" si="0"/>
        <v>0</v>
      </c>
      <c r="K10" s="261">
        <f t="shared" si="0"/>
        <v>0</v>
      </c>
      <c r="L10" s="261">
        <f t="shared" si="0"/>
        <v>0</v>
      </c>
      <c r="M10" s="261">
        <f t="shared" si="0"/>
        <v>0</v>
      </c>
      <c r="N10" s="261">
        <f t="shared" si="0"/>
        <v>0</v>
      </c>
      <c r="O10" s="262">
        <f t="shared" si="0"/>
        <v>0</v>
      </c>
      <c r="P10" s="667">
        <f aca="true" t="shared" si="1" ref="P10:P17">SUM(D10:O10)</f>
        <v>0</v>
      </c>
      <c r="Q10" s="11"/>
    </row>
    <row r="11" spans="1:17" s="4" customFormat="1" ht="19.5" customHeight="1">
      <c r="A11" s="141"/>
      <c r="B11" s="529" t="s">
        <v>16</v>
      </c>
      <c r="C11" s="229" t="s">
        <v>142</v>
      </c>
      <c r="D11" s="695"/>
      <c r="E11" s="235"/>
      <c r="F11" s="235"/>
      <c r="G11" s="235"/>
      <c r="H11" s="235"/>
      <c r="I11" s="236"/>
      <c r="J11" s="775"/>
      <c r="K11" s="235"/>
      <c r="L11" s="235"/>
      <c r="M11" s="235"/>
      <c r="N11" s="235"/>
      <c r="O11" s="236"/>
      <c r="P11" s="530">
        <f t="shared" si="1"/>
        <v>0</v>
      </c>
      <c r="Q11" s="11"/>
    </row>
    <row r="12" spans="1:17" s="4" customFormat="1" ht="19.5" customHeight="1">
      <c r="A12" s="141"/>
      <c r="B12" s="529" t="s">
        <v>71</v>
      </c>
      <c r="C12" s="229" t="s">
        <v>143</v>
      </c>
      <c r="D12" s="696"/>
      <c r="E12" s="230"/>
      <c r="F12" s="230"/>
      <c r="G12" s="230"/>
      <c r="H12" s="230"/>
      <c r="I12" s="231"/>
      <c r="J12" s="776"/>
      <c r="K12" s="230"/>
      <c r="L12" s="230"/>
      <c r="M12" s="230"/>
      <c r="N12" s="230"/>
      <c r="O12" s="231"/>
      <c r="P12" s="530">
        <f t="shared" si="1"/>
        <v>0</v>
      </c>
      <c r="Q12" s="11"/>
    </row>
    <row r="13" spans="1:17" s="4" customFormat="1" ht="20.25" customHeight="1">
      <c r="A13" s="141"/>
      <c r="B13" s="529" t="s">
        <v>93</v>
      </c>
      <c r="C13" s="232" t="s">
        <v>92</v>
      </c>
      <c r="D13" s="680">
        <f aca="true" t="shared" si="2" ref="D13:O13">SUM(D14:D15)</f>
        <v>0</v>
      </c>
      <c r="E13" s="233">
        <f t="shared" si="2"/>
        <v>0</v>
      </c>
      <c r="F13" s="233">
        <f t="shared" si="2"/>
        <v>0</v>
      </c>
      <c r="G13" s="233">
        <f t="shared" si="2"/>
        <v>0</v>
      </c>
      <c r="H13" s="233">
        <f t="shared" si="2"/>
        <v>0</v>
      </c>
      <c r="I13" s="234">
        <f t="shared" si="2"/>
        <v>0</v>
      </c>
      <c r="J13" s="777">
        <f t="shared" si="2"/>
        <v>0</v>
      </c>
      <c r="K13" s="233">
        <f t="shared" si="2"/>
        <v>0</v>
      </c>
      <c r="L13" s="233">
        <f t="shared" si="2"/>
        <v>0</v>
      </c>
      <c r="M13" s="233">
        <f t="shared" si="2"/>
        <v>0</v>
      </c>
      <c r="N13" s="233">
        <f t="shared" si="2"/>
        <v>0</v>
      </c>
      <c r="O13" s="234">
        <f t="shared" si="2"/>
        <v>0</v>
      </c>
      <c r="P13" s="530">
        <f t="shared" si="1"/>
        <v>0</v>
      </c>
      <c r="Q13" s="11"/>
    </row>
    <row r="14" spans="1:17" s="4" customFormat="1" ht="12.75" customHeight="1">
      <c r="A14" s="141"/>
      <c r="B14" s="531" t="s">
        <v>147</v>
      </c>
      <c r="C14" s="336" t="s">
        <v>144</v>
      </c>
      <c r="D14" s="697"/>
      <c r="E14" s="339"/>
      <c r="F14" s="339"/>
      <c r="G14" s="339"/>
      <c r="H14" s="339"/>
      <c r="I14" s="792"/>
      <c r="J14" s="699"/>
      <c r="K14" s="698"/>
      <c r="L14" s="339"/>
      <c r="M14" s="339"/>
      <c r="N14" s="339"/>
      <c r="O14" s="903"/>
      <c r="P14" s="530">
        <f t="shared" si="1"/>
        <v>0</v>
      </c>
      <c r="Q14" s="11"/>
    </row>
    <row r="15" spans="1:17" s="4" customFormat="1" ht="12.75" customHeight="1">
      <c r="A15" s="141"/>
      <c r="B15" s="531" t="s">
        <v>148</v>
      </c>
      <c r="C15" s="337" t="s">
        <v>145</v>
      </c>
      <c r="D15" s="695"/>
      <c r="E15" s="235"/>
      <c r="F15" s="235"/>
      <c r="G15" s="235"/>
      <c r="H15" s="235"/>
      <c r="I15" s="236"/>
      <c r="J15" s="775"/>
      <c r="K15" s="235"/>
      <c r="L15" s="235"/>
      <c r="M15" s="235"/>
      <c r="N15" s="235"/>
      <c r="O15" s="236"/>
      <c r="P15" s="530">
        <f t="shared" si="1"/>
        <v>0</v>
      </c>
      <c r="Q15" s="11"/>
    </row>
    <row r="16" spans="1:17" s="4" customFormat="1" ht="15" customHeight="1">
      <c r="A16" s="141"/>
      <c r="B16" s="532" t="s">
        <v>133</v>
      </c>
      <c r="C16" s="237" t="s">
        <v>139</v>
      </c>
      <c r="D16" s="700"/>
      <c r="E16" s="238"/>
      <c r="F16" s="238"/>
      <c r="G16" s="238"/>
      <c r="H16" s="238"/>
      <c r="I16" s="239"/>
      <c r="J16" s="778"/>
      <c r="K16" s="238"/>
      <c r="L16" s="238"/>
      <c r="M16" s="238"/>
      <c r="N16" s="238"/>
      <c r="O16" s="239"/>
      <c r="P16" s="533">
        <f t="shared" si="1"/>
        <v>0</v>
      </c>
      <c r="Q16" s="11"/>
    </row>
    <row r="17" spans="1:17" s="4" customFormat="1" ht="19.5" customHeight="1">
      <c r="A17" s="141"/>
      <c r="B17" s="527" t="s">
        <v>20</v>
      </c>
      <c r="C17" s="240" t="s">
        <v>195</v>
      </c>
      <c r="D17" s="681">
        <f>D18</f>
        <v>0</v>
      </c>
      <c r="E17" s="682">
        <f aca="true" t="shared" si="3" ref="E17:O17">E18</f>
        <v>0</v>
      </c>
      <c r="F17" s="682">
        <f t="shared" si="3"/>
        <v>0</v>
      </c>
      <c r="G17" s="682">
        <f t="shared" si="3"/>
        <v>0</v>
      </c>
      <c r="H17" s="682">
        <f t="shared" si="3"/>
        <v>0</v>
      </c>
      <c r="I17" s="242">
        <f t="shared" si="3"/>
        <v>0</v>
      </c>
      <c r="J17" s="779">
        <f t="shared" si="3"/>
        <v>0</v>
      </c>
      <c r="K17" s="682">
        <f t="shared" si="3"/>
        <v>0</v>
      </c>
      <c r="L17" s="683">
        <f t="shared" si="3"/>
        <v>0</v>
      </c>
      <c r="M17" s="241">
        <f t="shared" si="3"/>
        <v>0</v>
      </c>
      <c r="N17" s="241">
        <f t="shared" si="3"/>
        <v>0</v>
      </c>
      <c r="O17" s="242">
        <f t="shared" si="3"/>
        <v>0</v>
      </c>
      <c r="P17" s="528">
        <f t="shared" si="1"/>
        <v>0</v>
      </c>
      <c r="Q17" s="11"/>
    </row>
    <row r="18" spans="1:17" s="41" customFormat="1" ht="19.5" customHeight="1">
      <c r="A18" s="243"/>
      <c r="B18" s="534" t="s">
        <v>45</v>
      </c>
      <c r="C18" s="244" t="s">
        <v>206</v>
      </c>
      <c r="D18" s="684">
        <f aca="true" t="shared" si="4" ref="D18:P18">D19+D40</f>
        <v>0</v>
      </c>
      <c r="E18" s="245">
        <f t="shared" si="4"/>
        <v>0</v>
      </c>
      <c r="F18" s="685">
        <f t="shared" si="4"/>
        <v>0</v>
      </c>
      <c r="G18" s="685">
        <f t="shared" si="4"/>
        <v>0</v>
      </c>
      <c r="H18" s="245">
        <f t="shared" si="4"/>
        <v>0</v>
      </c>
      <c r="I18" s="247">
        <f t="shared" si="4"/>
        <v>0</v>
      </c>
      <c r="J18" s="780">
        <f t="shared" si="4"/>
        <v>0</v>
      </c>
      <c r="K18" s="246">
        <f t="shared" si="4"/>
        <v>0</v>
      </c>
      <c r="L18" s="246">
        <f t="shared" si="4"/>
        <v>0</v>
      </c>
      <c r="M18" s="246">
        <f t="shared" si="4"/>
        <v>0</v>
      </c>
      <c r="N18" s="246">
        <f t="shared" si="4"/>
        <v>0</v>
      </c>
      <c r="O18" s="247">
        <f t="shared" si="4"/>
        <v>0</v>
      </c>
      <c r="P18" s="535">
        <f t="shared" si="4"/>
        <v>0</v>
      </c>
      <c r="Q18" s="248"/>
    </row>
    <row r="19" spans="1:17" s="4" customFormat="1" ht="18" customHeight="1">
      <c r="A19" s="141"/>
      <c r="B19" s="536" t="s">
        <v>30</v>
      </c>
      <c r="C19" s="249" t="s">
        <v>197</v>
      </c>
      <c r="D19" s="680">
        <f>D26+D33</f>
        <v>0</v>
      </c>
      <c r="E19" s="233">
        <f aca="true" t="shared" si="5" ref="E19:O19">E26+E33</f>
        <v>0</v>
      </c>
      <c r="F19" s="233">
        <f t="shared" si="5"/>
        <v>0</v>
      </c>
      <c r="G19" s="233">
        <f t="shared" si="5"/>
        <v>0</v>
      </c>
      <c r="H19" s="233">
        <f t="shared" si="5"/>
        <v>0</v>
      </c>
      <c r="I19" s="234">
        <f t="shared" si="5"/>
        <v>0</v>
      </c>
      <c r="J19" s="777">
        <f t="shared" si="5"/>
        <v>0</v>
      </c>
      <c r="K19" s="233">
        <f t="shared" si="5"/>
        <v>0</v>
      </c>
      <c r="L19" s="233">
        <f t="shared" si="5"/>
        <v>0</v>
      </c>
      <c r="M19" s="250">
        <f t="shared" si="5"/>
        <v>0</v>
      </c>
      <c r="N19" s="250">
        <f t="shared" si="5"/>
        <v>0</v>
      </c>
      <c r="O19" s="251">
        <f t="shared" si="5"/>
        <v>0</v>
      </c>
      <c r="P19" s="537">
        <f aca="true" t="shared" si="6" ref="P19:P43">SUM(D19:O19)</f>
        <v>0</v>
      </c>
      <c r="Q19" s="9"/>
    </row>
    <row r="20" spans="1:16" s="40" customFormat="1" ht="15" customHeight="1">
      <c r="A20" s="141"/>
      <c r="B20" s="536" t="s">
        <v>53</v>
      </c>
      <c r="C20" s="252" t="s">
        <v>85</v>
      </c>
      <c r="D20" s="686">
        <f>D21+D22</f>
        <v>0</v>
      </c>
      <c r="E20" s="253">
        <f aca="true" t="shared" si="7" ref="E20:O20">E21+E22</f>
        <v>0</v>
      </c>
      <c r="F20" s="253">
        <f t="shared" si="7"/>
        <v>0</v>
      </c>
      <c r="G20" s="253">
        <f t="shared" si="7"/>
        <v>0</v>
      </c>
      <c r="H20" s="253">
        <f t="shared" si="7"/>
        <v>0</v>
      </c>
      <c r="I20" s="254">
        <f t="shared" si="7"/>
        <v>0</v>
      </c>
      <c r="J20" s="781">
        <f t="shared" si="7"/>
        <v>0</v>
      </c>
      <c r="K20" s="253">
        <f t="shared" si="7"/>
        <v>0</v>
      </c>
      <c r="L20" s="253">
        <f t="shared" si="7"/>
        <v>0</v>
      </c>
      <c r="M20" s="253">
        <f t="shared" si="7"/>
        <v>0</v>
      </c>
      <c r="N20" s="253">
        <f t="shared" si="7"/>
        <v>0</v>
      </c>
      <c r="O20" s="254">
        <f t="shared" si="7"/>
        <v>0</v>
      </c>
      <c r="P20" s="538">
        <f t="shared" si="6"/>
        <v>0</v>
      </c>
    </row>
    <row r="21" spans="1:20" s="40" customFormat="1" ht="15" customHeight="1">
      <c r="A21" s="141"/>
      <c r="B21" s="536" t="s">
        <v>94</v>
      </c>
      <c r="C21" s="255" t="s">
        <v>77</v>
      </c>
      <c r="D21" s="686">
        <f>D$28+D$35</f>
        <v>0</v>
      </c>
      <c r="E21" s="253">
        <f aca="true" t="shared" si="8" ref="E21:O21">E$28+E$35</f>
        <v>0</v>
      </c>
      <c r="F21" s="253">
        <f t="shared" si="8"/>
        <v>0</v>
      </c>
      <c r="G21" s="253">
        <f t="shared" si="8"/>
        <v>0</v>
      </c>
      <c r="H21" s="253">
        <f t="shared" si="8"/>
        <v>0</v>
      </c>
      <c r="I21" s="254">
        <f t="shared" si="8"/>
        <v>0</v>
      </c>
      <c r="J21" s="781">
        <f t="shared" si="8"/>
        <v>0</v>
      </c>
      <c r="K21" s="253">
        <f t="shared" si="8"/>
        <v>0</v>
      </c>
      <c r="L21" s="253">
        <f t="shared" si="8"/>
        <v>0</v>
      </c>
      <c r="M21" s="253">
        <f t="shared" si="8"/>
        <v>0</v>
      </c>
      <c r="N21" s="253">
        <f t="shared" si="8"/>
        <v>0</v>
      </c>
      <c r="O21" s="254">
        <f t="shared" si="8"/>
        <v>0</v>
      </c>
      <c r="P21" s="538">
        <f t="shared" si="6"/>
        <v>0</v>
      </c>
      <c r="T21" s="110"/>
    </row>
    <row r="22" spans="1:16" s="40" customFormat="1" ht="15" customHeight="1">
      <c r="A22" s="141"/>
      <c r="B22" s="536" t="s">
        <v>105</v>
      </c>
      <c r="C22" s="255" t="s">
        <v>78</v>
      </c>
      <c r="D22" s="686">
        <f>D$29+D$36</f>
        <v>0</v>
      </c>
      <c r="E22" s="253">
        <f aca="true" t="shared" si="9" ref="E22:O22">E$29+E$36</f>
        <v>0</v>
      </c>
      <c r="F22" s="253">
        <f t="shared" si="9"/>
        <v>0</v>
      </c>
      <c r="G22" s="253">
        <f t="shared" si="9"/>
        <v>0</v>
      </c>
      <c r="H22" s="253">
        <f t="shared" si="9"/>
        <v>0</v>
      </c>
      <c r="I22" s="254">
        <f t="shared" si="9"/>
        <v>0</v>
      </c>
      <c r="J22" s="781">
        <f t="shared" si="9"/>
        <v>0</v>
      </c>
      <c r="K22" s="253">
        <f t="shared" si="9"/>
        <v>0</v>
      </c>
      <c r="L22" s="253">
        <f t="shared" si="9"/>
        <v>0</v>
      </c>
      <c r="M22" s="253">
        <f t="shared" si="9"/>
        <v>0</v>
      </c>
      <c r="N22" s="253">
        <f t="shared" si="9"/>
        <v>0</v>
      </c>
      <c r="O22" s="254">
        <f t="shared" si="9"/>
        <v>0</v>
      </c>
      <c r="P22" s="538">
        <f t="shared" si="6"/>
        <v>0</v>
      </c>
    </row>
    <row r="23" spans="1:16" s="40" customFormat="1" ht="15" customHeight="1">
      <c r="A23" s="141"/>
      <c r="B23" s="536" t="s">
        <v>54</v>
      </c>
      <c r="C23" s="256" t="s">
        <v>79</v>
      </c>
      <c r="D23" s="686">
        <f>D$30+D$37</f>
        <v>0</v>
      </c>
      <c r="E23" s="253">
        <f aca="true" t="shared" si="10" ref="E23:O23">E$30+E$37</f>
        <v>0</v>
      </c>
      <c r="F23" s="253">
        <f t="shared" si="10"/>
        <v>0</v>
      </c>
      <c r="G23" s="253">
        <f t="shared" si="10"/>
        <v>0</v>
      </c>
      <c r="H23" s="253">
        <f t="shared" si="10"/>
        <v>0</v>
      </c>
      <c r="I23" s="254">
        <f t="shared" si="10"/>
        <v>0</v>
      </c>
      <c r="J23" s="781">
        <f t="shared" si="10"/>
        <v>0</v>
      </c>
      <c r="K23" s="253">
        <f t="shared" si="10"/>
        <v>0</v>
      </c>
      <c r="L23" s="253">
        <f t="shared" si="10"/>
        <v>0</v>
      </c>
      <c r="M23" s="253">
        <f t="shared" si="10"/>
        <v>0</v>
      </c>
      <c r="N23" s="253">
        <f t="shared" si="10"/>
        <v>0</v>
      </c>
      <c r="O23" s="254">
        <f t="shared" si="10"/>
        <v>0</v>
      </c>
      <c r="P23" s="538">
        <f t="shared" si="6"/>
        <v>0</v>
      </c>
    </row>
    <row r="24" spans="1:16" s="40" customFormat="1" ht="15" customHeight="1">
      <c r="A24" s="141"/>
      <c r="B24" s="536" t="s">
        <v>67</v>
      </c>
      <c r="C24" s="198" t="s">
        <v>80</v>
      </c>
      <c r="D24" s="686">
        <f>D$31+D$38</f>
        <v>0</v>
      </c>
      <c r="E24" s="253">
        <f aca="true" t="shared" si="11" ref="E24:O24">E$31+E$38</f>
        <v>0</v>
      </c>
      <c r="F24" s="253">
        <f t="shared" si="11"/>
        <v>0</v>
      </c>
      <c r="G24" s="253">
        <f t="shared" si="11"/>
        <v>0</v>
      </c>
      <c r="H24" s="253">
        <f t="shared" si="11"/>
        <v>0</v>
      </c>
      <c r="I24" s="254">
        <f t="shared" si="11"/>
        <v>0</v>
      </c>
      <c r="J24" s="781">
        <f t="shared" si="11"/>
        <v>0</v>
      </c>
      <c r="K24" s="253">
        <f t="shared" si="11"/>
        <v>0</v>
      </c>
      <c r="L24" s="253">
        <f t="shared" si="11"/>
        <v>0</v>
      </c>
      <c r="M24" s="253">
        <f t="shared" si="11"/>
        <v>0</v>
      </c>
      <c r="N24" s="253">
        <f t="shared" si="11"/>
        <v>0</v>
      </c>
      <c r="O24" s="254">
        <f t="shared" si="11"/>
        <v>0</v>
      </c>
      <c r="P24" s="538">
        <f t="shared" si="6"/>
        <v>0</v>
      </c>
    </row>
    <row r="25" spans="1:17" s="40" customFormat="1" ht="15" customHeight="1">
      <c r="A25" s="141"/>
      <c r="B25" s="536" t="s">
        <v>69</v>
      </c>
      <c r="C25" s="256" t="s">
        <v>81</v>
      </c>
      <c r="D25" s="686">
        <f>D$32+D$39</f>
        <v>0</v>
      </c>
      <c r="E25" s="253">
        <f aca="true" t="shared" si="12" ref="E25:O25">E$32+E$39</f>
        <v>0</v>
      </c>
      <c r="F25" s="253">
        <f t="shared" si="12"/>
        <v>0</v>
      </c>
      <c r="G25" s="253">
        <f t="shared" si="12"/>
        <v>0</v>
      </c>
      <c r="H25" s="253">
        <f t="shared" si="12"/>
        <v>0</v>
      </c>
      <c r="I25" s="254">
        <f t="shared" si="12"/>
        <v>0</v>
      </c>
      <c r="J25" s="781">
        <f t="shared" si="12"/>
        <v>0</v>
      </c>
      <c r="K25" s="253">
        <f t="shared" si="12"/>
        <v>0</v>
      </c>
      <c r="L25" s="253">
        <f t="shared" si="12"/>
        <v>0</v>
      </c>
      <c r="M25" s="253">
        <f t="shared" si="12"/>
        <v>0</v>
      </c>
      <c r="N25" s="253">
        <f t="shared" si="12"/>
        <v>0</v>
      </c>
      <c r="O25" s="254">
        <f t="shared" si="12"/>
        <v>0</v>
      </c>
      <c r="P25" s="537">
        <f t="shared" si="6"/>
        <v>0</v>
      </c>
      <c r="Q25" s="77"/>
    </row>
    <row r="26" spans="1:17" s="4" customFormat="1" ht="27" customHeight="1">
      <c r="A26" s="141"/>
      <c r="B26" s="536" t="s">
        <v>31</v>
      </c>
      <c r="C26" s="257" t="s">
        <v>198</v>
      </c>
      <c r="D26" s="680">
        <f>D27+D30+D31+D32</f>
        <v>0</v>
      </c>
      <c r="E26" s="233">
        <f aca="true" t="shared" si="13" ref="E26:O26">E27+E30+E31+E32</f>
        <v>0</v>
      </c>
      <c r="F26" s="233">
        <f t="shared" si="13"/>
        <v>0</v>
      </c>
      <c r="G26" s="233">
        <f t="shared" si="13"/>
        <v>0</v>
      </c>
      <c r="H26" s="233">
        <f t="shared" si="13"/>
        <v>0</v>
      </c>
      <c r="I26" s="234">
        <f t="shared" si="13"/>
        <v>0</v>
      </c>
      <c r="J26" s="777">
        <f t="shared" si="13"/>
        <v>0</v>
      </c>
      <c r="K26" s="233">
        <f t="shared" si="13"/>
        <v>0</v>
      </c>
      <c r="L26" s="233">
        <f t="shared" si="13"/>
        <v>0</v>
      </c>
      <c r="M26" s="250">
        <f t="shared" si="13"/>
        <v>0</v>
      </c>
      <c r="N26" s="250">
        <f t="shared" si="13"/>
        <v>0</v>
      </c>
      <c r="O26" s="251">
        <f t="shared" si="13"/>
        <v>0</v>
      </c>
      <c r="P26" s="537">
        <f t="shared" si="6"/>
        <v>0</v>
      </c>
      <c r="Q26" s="9"/>
    </row>
    <row r="27" spans="1:16" s="40" customFormat="1" ht="15" customHeight="1">
      <c r="A27" s="141"/>
      <c r="B27" s="536" t="s">
        <v>58</v>
      </c>
      <c r="C27" s="252" t="s">
        <v>85</v>
      </c>
      <c r="D27" s="686">
        <f>D28+D29</f>
        <v>0</v>
      </c>
      <c r="E27" s="253">
        <f aca="true" t="shared" si="14" ref="E27:O27">E28+E29</f>
        <v>0</v>
      </c>
      <c r="F27" s="253">
        <f t="shared" si="14"/>
        <v>0</v>
      </c>
      <c r="G27" s="253">
        <f t="shared" si="14"/>
        <v>0</v>
      </c>
      <c r="H27" s="253">
        <f t="shared" si="14"/>
        <v>0</v>
      </c>
      <c r="I27" s="254">
        <f t="shared" si="14"/>
        <v>0</v>
      </c>
      <c r="J27" s="781">
        <f t="shared" si="14"/>
        <v>0</v>
      </c>
      <c r="K27" s="253">
        <f t="shared" si="14"/>
        <v>0</v>
      </c>
      <c r="L27" s="253">
        <f t="shared" si="14"/>
        <v>0</v>
      </c>
      <c r="M27" s="253">
        <f t="shared" si="14"/>
        <v>0</v>
      </c>
      <c r="N27" s="253">
        <f t="shared" si="14"/>
        <v>0</v>
      </c>
      <c r="O27" s="254">
        <f t="shared" si="14"/>
        <v>0</v>
      </c>
      <c r="P27" s="538">
        <f t="shared" si="6"/>
        <v>0</v>
      </c>
    </row>
    <row r="28" spans="1:16" s="40" customFormat="1" ht="15" customHeight="1">
      <c r="A28" s="141"/>
      <c r="B28" s="536" t="s">
        <v>106</v>
      </c>
      <c r="C28" s="255" t="s">
        <v>77</v>
      </c>
      <c r="D28" s="701"/>
      <c r="E28" s="235"/>
      <c r="F28" s="235"/>
      <c r="G28" s="235"/>
      <c r="H28" s="235"/>
      <c r="I28" s="236"/>
      <c r="J28" s="775"/>
      <c r="K28" s="235"/>
      <c r="L28" s="235"/>
      <c r="M28" s="235"/>
      <c r="N28" s="235"/>
      <c r="O28" s="236"/>
      <c r="P28" s="538">
        <f t="shared" si="6"/>
        <v>0</v>
      </c>
    </row>
    <row r="29" spans="1:16" s="40" customFormat="1" ht="15" customHeight="1">
      <c r="A29" s="141"/>
      <c r="B29" s="536" t="s">
        <v>107</v>
      </c>
      <c r="C29" s="255" t="s">
        <v>78</v>
      </c>
      <c r="D29" s="701"/>
      <c r="E29" s="235"/>
      <c r="F29" s="235"/>
      <c r="G29" s="235"/>
      <c r="H29" s="235"/>
      <c r="I29" s="236"/>
      <c r="J29" s="775"/>
      <c r="K29" s="235"/>
      <c r="L29" s="235"/>
      <c r="M29" s="235"/>
      <c r="N29" s="235"/>
      <c r="O29" s="236"/>
      <c r="P29" s="538">
        <f t="shared" si="6"/>
        <v>0</v>
      </c>
    </row>
    <row r="30" spans="1:16" s="40" customFormat="1" ht="15" customHeight="1">
      <c r="A30" s="141"/>
      <c r="B30" s="536" t="s">
        <v>59</v>
      </c>
      <c r="C30" s="256" t="s">
        <v>79</v>
      </c>
      <c r="D30" s="701"/>
      <c r="E30" s="235"/>
      <c r="F30" s="235"/>
      <c r="G30" s="235"/>
      <c r="H30" s="235"/>
      <c r="I30" s="236"/>
      <c r="J30" s="775"/>
      <c r="K30" s="235"/>
      <c r="L30" s="235"/>
      <c r="M30" s="235"/>
      <c r="N30" s="235"/>
      <c r="O30" s="236"/>
      <c r="P30" s="538">
        <f t="shared" si="6"/>
        <v>0</v>
      </c>
    </row>
    <row r="31" spans="1:16" s="40" customFormat="1" ht="15" customHeight="1">
      <c r="A31" s="141"/>
      <c r="B31" s="536" t="s">
        <v>68</v>
      </c>
      <c r="C31" s="198" t="s">
        <v>80</v>
      </c>
      <c r="D31" s="701"/>
      <c r="E31" s="235"/>
      <c r="F31" s="235"/>
      <c r="G31" s="235"/>
      <c r="H31" s="235"/>
      <c r="I31" s="236"/>
      <c r="J31" s="775"/>
      <c r="K31" s="235"/>
      <c r="L31" s="235"/>
      <c r="M31" s="235"/>
      <c r="N31" s="235"/>
      <c r="O31" s="236"/>
      <c r="P31" s="538">
        <f t="shared" si="6"/>
        <v>0</v>
      </c>
    </row>
    <row r="32" spans="1:17" s="40" customFormat="1" ht="15" customHeight="1">
      <c r="A32" s="141"/>
      <c r="B32" s="536" t="s">
        <v>108</v>
      </c>
      <c r="C32" s="256" t="s">
        <v>81</v>
      </c>
      <c r="D32" s="701"/>
      <c r="E32" s="235"/>
      <c r="F32" s="235"/>
      <c r="G32" s="235"/>
      <c r="H32" s="235"/>
      <c r="I32" s="236"/>
      <c r="J32" s="775"/>
      <c r="K32" s="235"/>
      <c r="L32" s="235"/>
      <c r="M32" s="235"/>
      <c r="N32" s="235"/>
      <c r="O32" s="236"/>
      <c r="P32" s="537">
        <f t="shared" si="6"/>
        <v>0</v>
      </c>
      <c r="Q32" s="77"/>
    </row>
    <row r="33" spans="1:17" s="4" customFormat="1" ht="27" customHeight="1">
      <c r="A33" s="141"/>
      <c r="B33" s="536" t="s">
        <v>96</v>
      </c>
      <c r="C33" s="338" t="s">
        <v>120</v>
      </c>
      <c r="D33" s="680">
        <f aca="true" t="shared" si="15" ref="D33:O33">D34+D37+D38+D39</f>
        <v>0</v>
      </c>
      <c r="E33" s="233">
        <f t="shared" si="15"/>
        <v>0</v>
      </c>
      <c r="F33" s="233">
        <f t="shared" si="15"/>
        <v>0</v>
      </c>
      <c r="G33" s="233">
        <f t="shared" si="15"/>
        <v>0</v>
      </c>
      <c r="H33" s="233">
        <f t="shared" si="15"/>
        <v>0</v>
      </c>
      <c r="I33" s="234">
        <f t="shared" si="15"/>
        <v>0</v>
      </c>
      <c r="J33" s="777">
        <f t="shared" si="15"/>
        <v>0</v>
      </c>
      <c r="K33" s="233">
        <f t="shared" si="15"/>
        <v>0</v>
      </c>
      <c r="L33" s="233">
        <f t="shared" si="15"/>
        <v>0</v>
      </c>
      <c r="M33" s="250">
        <f t="shared" si="15"/>
        <v>0</v>
      </c>
      <c r="N33" s="250">
        <f t="shared" si="15"/>
        <v>0</v>
      </c>
      <c r="O33" s="251">
        <f t="shared" si="15"/>
        <v>0</v>
      </c>
      <c r="P33" s="537">
        <f t="shared" si="6"/>
        <v>0</v>
      </c>
      <c r="Q33" s="9"/>
    </row>
    <row r="34" spans="1:16" s="40" customFormat="1" ht="15" customHeight="1">
      <c r="A34" s="141"/>
      <c r="B34" s="536" t="s">
        <v>98</v>
      </c>
      <c r="C34" s="252" t="s">
        <v>85</v>
      </c>
      <c r="D34" s="686">
        <f>D35+D36</f>
        <v>0</v>
      </c>
      <c r="E34" s="253">
        <f aca="true" t="shared" si="16" ref="E34:O34">E35+E36</f>
        <v>0</v>
      </c>
      <c r="F34" s="253">
        <f t="shared" si="16"/>
        <v>0</v>
      </c>
      <c r="G34" s="253">
        <f t="shared" si="16"/>
        <v>0</v>
      </c>
      <c r="H34" s="253">
        <f t="shared" si="16"/>
        <v>0</v>
      </c>
      <c r="I34" s="254">
        <f t="shared" si="16"/>
        <v>0</v>
      </c>
      <c r="J34" s="781">
        <f t="shared" si="16"/>
        <v>0</v>
      </c>
      <c r="K34" s="253">
        <f t="shared" si="16"/>
        <v>0</v>
      </c>
      <c r="L34" s="253">
        <f t="shared" si="16"/>
        <v>0</v>
      </c>
      <c r="M34" s="253">
        <f t="shared" si="16"/>
        <v>0</v>
      </c>
      <c r="N34" s="253">
        <f t="shared" si="16"/>
        <v>0</v>
      </c>
      <c r="O34" s="254">
        <f t="shared" si="16"/>
        <v>0</v>
      </c>
      <c r="P34" s="538">
        <f t="shared" si="6"/>
        <v>0</v>
      </c>
    </row>
    <row r="35" spans="1:16" s="40" customFormat="1" ht="15" customHeight="1">
      <c r="A35" s="141"/>
      <c r="B35" s="536" t="s">
        <v>110</v>
      </c>
      <c r="C35" s="255" t="s">
        <v>77</v>
      </c>
      <c r="D35" s="701"/>
      <c r="E35" s="235"/>
      <c r="F35" s="235"/>
      <c r="G35" s="235"/>
      <c r="H35" s="235"/>
      <c r="I35" s="236"/>
      <c r="J35" s="775"/>
      <c r="K35" s="235"/>
      <c r="L35" s="235"/>
      <c r="M35" s="235"/>
      <c r="N35" s="235"/>
      <c r="O35" s="236"/>
      <c r="P35" s="538">
        <f t="shared" si="6"/>
        <v>0</v>
      </c>
    </row>
    <row r="36" spans="1:16" s="40" customFormat="1" ht="15" customHeight="1">
      <c r="A36" s="141"/>
      <c r="B36" s="536" t="s">
        <v>111</v>
      </c>
      <c r="C36" s="255" t="s">
        <v>140</v>
      </c>
      <c r="D36" s="701"/>
      <c r="E36" s="235"/>
      <c r="F36" s="235"/>
      <c r="G36" s="235"/>
      <c r="H36" s="235"/>
      <c r="I36" s="236"/>
      <c r="J36" s="775"/>
      <c r="K36" s="235"/>
      <c r="L36" s="235"/>
      <c r="M36" s="235"/>
      <c r="N36" s="235"/>
      <c r="O36" s="236"/>
      <c r="P36" s="538">
        <f t="shared" si="6"/>
        <v>0</v>
      </c>
    </row>
    <row r="37" spans="1:16" s="40" customFormat="1" ht="15" customHeight="1">
      <c r="A37" s="141"/>
      <c r="B37" s="536" t="s">
        <v>99</v>
      </c>
      <c r="C37" s="256" t="s">
        <v>79</v>
      </c>
      <c r="D37" s="702"/>
      <c r="E37" s="235"/>
      <c r="F37" s="235"/>
      <c r="G37" s="235"/>
      <c r="H37" s="258"/>
      <c r="I37" s="236"/>
      <c r="J37" s="782"/>
      <c r="K37" s="258"/>
      <c r="L37" s="258"/>
      <c r="M37" s="258"/>
      <c r="N37" s="258"/>
      <c r="O37" s="236"/>
      <c r="P37" s="538">
        <f t="shared" si="6"/>
        <v>0</v>
      </c>
    </row>
    <row r="38" spans="1:16" s="40" customFormat="1" ht="15" customHeight="1">
      <c r="A38" s="141"/>
      <c r="B38" s="536" t="s">
        <v>109</v>
      </c>
      <c r="C38" s="198" t="s">
        <v>80</v>
      </c>
      <c r="D38" s="702"/>
      <c r="E38" s="235"/>
      <c r="F38" s="235"/>
      <c r="G38" s="235"/>
      <c r="H38" s="258"/>
      <c r="I38" s="236"/>
      <c r="J38" s="782"/>
      <c r="K38" s="258"/>
      <c r="L38" s="258"/>
      <c r="M38" s="258"/>
      <c r="N38" s="258"/>
      <c r="O38" s="236"/>
      <c r="P38" s="538">
        <f t="shared" si="6"/>
        <v>0</v>
      </c>
    </row>
    <row r="39" spans="1:17" s="40" customFormat="1" ht="15" customHeight="1">
      <c r="A39" s="141"/>
      <c r="B39" s="536" t="s">
        <v>112</v>
      </c>
      <c r="C39" s="256" t="s">
        <v>81</v>
      </c>
      <c r="D39" s="703"/>
      <c r="E39" s="230"/>
      <c r="F39" s="230"/>
      <c r="G39" s="230"/>
      <c r="H39" s="230"/>
      <c r="I39" s="231"/>
      <c r="J39" s="776"/>
      <c r="K39" s="230"/>
      <c r="L39" s="230"/>
      <c r="M39" s="230"/>
      <c r="N39" s="230"/>
      <c r="O39" s="231"/>
      <c r="P39" s="537">
        <f t="shared" si="6"/>
        <v>0</v>
      </c>
      <c r="Q39" s="77"/>
    </row>
    <row r="40" spans="1:17" s="6" customFormat="1" ht="23.25" customHeight="1">
      <c r="A40" s="243"/>
      <c r="B40" s="539" t="s">
        <v>97</v>
      </c>
      <c r="C40" s="249" t="s">
        <v>199</v>
      </c>
      <c r="D40" s="688">
        <f aca="true" t="shared" si="17" ref="D40:O40">D41+D42+D43</f>
        <v>0</v>
      </c>
      <c r="E40" s="259">
        <f t="shared" si="17"/>
        <v>0</v>
      </c>
      <c r="F40" s="259">
        <f t="shared" si="17"/>
        <v>0</v>
      </c>
      <c r="G40" s="259">
        <f t="shared" si="17"/>
        <v>0</v>
      </c>
      <c r="H40" s="259">
        <f t="shared" si="17"/>
        <v>0</v>
      </c>
      <c r="I40" s="793">
        <f t="shared" si="17"/>
        <v>0</v>
      </c>
      <c r="J40" s="783">
        <f t="shared" si="17"/>
        <v>0</v>
      </c>
      <c r="K40" s="259">
        <f t="shared" si="17"/>
        <v>0</v>
      </c>
      <c r="L40" s="259">
        <f t="shared" si="17"/>
        <v>0</v>
      </c>
      <c r="M40" s="259">
        <f t="shared" si="17"/>
        <v>0</v>
      </c>
      <c r="N40" s="259">
        <f t="shared" si="17"/>
        <v>0</v>
      </c>
      <c r="O40" s="234">
        <f t="shared" si="17"/>
        <v>0</v>
      </c>
      <c r="P40" s="540">
        <f t="shared" si="6"/>
        <v>0</v>
      </c>
      <c r="Q40" s="12"/>
    </row>
    <row r="41" spans="1:17" s="4" customFormat="1" ht="15" customHeight="1">
      <c r="A41" s="141"/>
      <c r="B41" s="541" t="s">
        <v>100</v>
      </c>
      <c r="C41" s="252" t="s">
        <v>82</v>
      </c>
      <c r="D41" s="701"/>
      <c r="E41" s="235"/>
      <c r="F41" s="235"/>
      <c r="G41" s="235"/>
      <c r="H41" s="235"/>
      <c r="I41" s="236"/>
      <c r="J41" s="775"/>
      <c r="K41" s="235"/>
      <c r="L41" s="235"/>
      <c r="M41" s="235"/>
      <c r="N41" s="235"/>
      <c r="O41" s="236"/>
      <c r="P41" s="537">
        <f t="shared" si="6"/>
        <v>0</v>
      </c>
      <c r="Q41" s="9"/>
    </row>
    <row r="42" spans="1:22" s="4" customFormat="1" ht="15" customHeight="1">
      <c r="A42" s="141"/>
      <c r="B42" s="541" t="s">
        <v>101</v>
      </c>
      <c r="C42" s="252" t="s">
        <v>83</v>
      </c>
      <c r="D42" s="703"/>
      <c r="E42" s="230"/>
      <c r="F42" s="230"/>
      <c r="G42" s="230"/>
      <c r="H42" s="230"/>
      <c r="I42" s="231"/>
      <c r="J42" s="776"/>
      <c r="K42" s="230"/>
      <c r="L42" s="230"/>
      <c r="M42" s="230"/>
      <c r="N42" s="230"/>
      <c r="O42" s="231"/>
      <c r="P42" s="537">
        <f t="shared" si="6"/>
        <v>0</v>
      </c>
      <c r="U42" s="103"/>
      <c r="V42" s="103"/>
    </row>
    <row r="43" spans="1:22" s="4" customFormat="1" ht="15" customHeight="1">
      <c r="A43" s="141"/>
      <c r="B43" s="542" t="s">
        <v>102</v>
      </c>
      <c r="C43" s="260" t="s">
        <v>84</v>
      </c>
      <c r="D43" s="704"/>
      <c r="E43" s="238"/>
      <c r="F43" s="238"/>
      <c r="G43" s="238"/>
      <c r="H43" s="238"/>
      <c r="I43" s="239"/>
      <c r="J43" s="778"/>
      <c r="K43" s="238"/>
      <c r="L43" s="238"/>
      <c r="M43" s="238"/>
      <c r="N43" s="238"/>
      <c r="O43" s="239"/>
      <c r="P43" s="543">
        <f t="shared" si="6"/>
        <v>0</v>
      </c>
      <c r="Q43" s="9"/>
      <c r="U43" s="103"/>
      <c r="V43" s="103"/>
    </row>
    <row r="44" spans="1:17" s="4" customFormat="1" ht="15" customHeight="1">
      <c r="A44" s="141"/>
      <c r="B44" s="545" t="s">
        <v>123</v>
      </c>
      <c r="C44" s="264" t="s">
        <v>66</v>
      </c>
      <c r="D44" s="705"/>
      <c r="E44" s="265"/>
      <c r="F44" s="265"/>
      <c r="G44" s="265"/>
      <c r="H44" s="265"/>
      <c r="I44" s="266"/>
      <c r="J44" s="784"/>
      <c r="K44" s="265"/>
      <c r="L44" s="265"/>
      <c r="M44" s="265"/>
      <c r="N44" s="265"/>
      <c r="O44" s="266"/>
      <c r="P44" s="546">
        <f>SUM(D44:O44)</f>
        <v>0</v>
      </c>
      <c r="Q44" s="9"/>
    </row>
    <row r="45" spans="1:17" s="4" customFormat="1" ht="15" customHeight="1">
      <c r="A45" s="141"/>
      <c r="B45" s="547" t="s">
        <v>124</v>
      </c>
      <c r="C45" s="267" t="s">
        <v>125</v>
      </c>
      <c r="D45" s="687">
        <f>D46+D47</f>
        <v>0</v>
      </c>
      <c r="E45" s="268">
        <f aca="true" t="shared" si="18" ref="E45:O45">E46+E47</f>
        <v>0</v>
      </c>
      <c r="F45" s="268">
        <f t="shared" si="18"/>
        <v>0</v>
      </c>
      <c r="G45" s="268">
        <f t="shared" si="18"/>
        <v>0</v>
      </c>
      <c r="H45" s="268">
        <f t="shared" si="18"/>
        <v>0</v>
      </c>
      <c r="I45" s="269">
        <f t="shared" si="18"/>
        <v>0</v>
      </c>
      <c r="J45" s="785">
        <f t="shared" si="18"/>
        <v>0</v>
      </c>
      <c r="K45" s="268">
        <f t="shared" si="18"/>
        <v>0</v>
      </c>
      <c r="L45" s="268">
        <f t="shared" si="18"/>
        <v>0</v>
      </c>
      <c r="M45" s="268">
        <f t="shared" si="18"/>
        <v>0</v>
      </c>
      <c r="N45" s="268">
        <f t="shared" si="18"/>
        <v>0</v>
      </c>
      <c r="O45" s="269">
        <f t="shared" si="18"/>
        <v>0</v>
      </c>
      <c r="P45" s="540">
        <f>SUM(D45:O45)</f>
        <v>0</v>
      </c>
      <c r="Q45" s="9"/>
    </row>
    <row r="46" spans="1:17" s="4" customFormat="1" ht="15" customHeight="1">
      <c r="A46" s="141"/>
      <c r="B46" s="548" t="s">
        <v>126</v>
      </c>
      <c r="C46" s="270" t="s">
        <v>65</v>
      </c>
      <c r="D46" s="695"/>
      <c r="E46" s="235"/>
      <c r="F46" s="235"/>
      <c r="G46" s="235"/>
      <c r="H46" s="235"/>
      <c r="I46" s="236"/>
      <c r="J46" s="775"/>
      <c r="K46" s="235"/>
      <c r="L46" s="235"/>
      <c r="M46" s="235"/>
      <c r="N46" s="235"/>
      <c r="O46" s="236"/>
      <c r="P46" s="549">
        <f>SUM(D46:O46)</f>
        <v>0</v>
      </c>
      <c r="Q46" s="9"/>
    </row>
    <row r="47" spans="1:17" s="4" customFormat="1" ht="15" customHeight="1">
      <c r="A47" s="141"/>
      <c r="B47" s="544" t="s">
        <v>127</v>
      </c>
      <c r="C47" s="263" t="s">
        <v>64</v>
      </c>
      <c r="D47" s="700"/>
      <c r="E47" s="238"/>
      <c r="F47" s="238"/>
      <c r="G47" s="238"/>
      <c r="H47" s="238"/>
      <c r="I47" s="239"/>
      <c r="J47" s="778"/>
      <c r="K47" s="238"/>
      <c r="L47" s="238"/>
      <c r="M47" s="238"/>
      <c r="N47" s="238"/>
      <c r="O47" s="239"/>
      <c r="P47" s="543">
        <f>SUM(D47:O47)</f>
        <v>0</v>
      </c>
      <c r="Q47" s="9"/>
    </row>
    <row r="48" spans="1:17" s="4" customFormat="1" ht="19.5" customHeight="1">
      <c r="A48" s="141"/>
      <c r="B48" s="550" t="s">
        <v>128</v>
      </c>
      <c r="C48" s="271" t="s">
        <v>278</v>
      </c>
      <c r="D48" s="689">
        <f aca="true" t="shared" si="19" ref="D48:O48">D10-D17-D44-D45</f>
        <v>0</v>
      </c>
      <c r="E48" s="272">
        <f t="shared" si="19"/>
        <v>0</v>
      </c>
      <c r="F48" s="272">
        <f t="shared" si="19"/>
        <v>0</v>
      </c>
      <c r="G48" s="272">
        <f t="shared" si="19"/>
        <v>0</v>
      </c>
      <c r="H48" s="272">
        <f t="shared" si="19"/>
        <v>0</v>
      </c>
      <c r="I48" s="273">
        <f t="shared" si="19"/>
        <v>0</v>
      </c>
      <c r="J48" s="786">
        <f t="shared" si="19"/>
        <v>0</v>
      </c>
      <c r="K48" s="272">
        <f t="shared" si="19"/>
        <v>0</v>
      </c>
      <c r="L48" s="272">
        <f t="shared" si="19"/>
        <v>0</v>
      </c>
      <c r="M48" s="272">
        <f t="shared" si="19"/>
        <v>0</v>
      </c>
      <c r="N48" s="272">
        <f t="shared" si="19"/>
        <v>0</v>
      </c>
      <c r="O48" s="273">
        <f t="shared" si="19"/>
        <v>0</v>
      </c>
      <c r="P48" s="538">
        <f>SUM(D48:O48)</f>
        <v>0</v>
      </c>
      <c r="Q48" s="9"/>
    </row>
    <row r="49" spans="1:17" s="4" customFormat="1" ht="19.5" customHeight="1">
      <c r="A49" s="275"/>
      <c r="B49" s="536" t="s">
        <v>129</v>
      </c>
      <c r="C49" s="274" t="s">
        <v>141</v>
      </c>
      <c r="D49" s="690" t="str">
        <f aca="true" t="shared" si="20" ref="D49:O49">+IF(D10=0," ",D48/D10)</f>
        <v> </v>
      </c>
      <c r="E49" s="346" t="str">
        <f t="shared" si="20"/>
        <v> </v>
      </c>
      <c r="F49" s="346" t="str">
        <f t="shared" si="20"/>
        <v> </v>
      </c>
      <c r="G49" s="346" t="str">
        <f t="shared" si="20"/>
        <v> </v>
      </c>
      <c r="H49" s="346" t="str">
        <f t="shared" si="20"/>
        <v> </v>
      </c>
      <c r="I49" s="347" t="str">
        <f t="shared" si="20"/>
        <v> </v>
      </c>
      <c r="J49" s="787" t="str">
        <f t="shared" si="20"/>
        <v> </v>
      </c>
      <c r="K49" s="691" t="str">
        <f t="shared" si="20"/>
        <v> </v>
      </c>
      <c r="L49" s="346" t="str">
        <f t="shared" si="20"/>
        <v> </v>
      </c>
      <c r="M49" s="346" t="str">
        <f t="shared" si="20"/>
        <v> </v>
      </c>
      <c r="N49" s="346" t="str">
        <f t="shared" si="20"/>
        <v> </v>
      </c>
      <c r="O49" s="347" t="str">
        <f t="shared" si="20"/>
        <v> </v>
      </c>
      <c r="P49" s="797">
        <f>+IF(P10=0,0,P48/P10)</f>
        <v>0</v>
      </c>
      <c r="Q49" s="11"/>
    </row>
    <row r="50" spans="1:19" s="4" customFormat="1" ht="19.5" customHeight="1">
      <c r="A50" s="275"/>
      <c r="B50" s="551" t="s">
        <v>130</v>
      </c>
      <c r="C50" s="276" t="s">
        <v>0</v>
      </c>
      <c r="D50" s="689">
        <f>D48+D47</f>
        <v>0</v>
      </c>
      <c r="E50" s="272">
        <f aca="true" t="shared" si="21" ref="E50:O50">E48+E47</f>
        <v>0</v>
      </c>
      <c r="F50" s="272">
        <f t="shared" si="21"/>
        <v>0</v>
      </c>
      <c r="G50" s="272">
        <f t="shared" si="21"/>
        <v>0</v>
      </c>
      <c r="H50" s="272">
        <f t="shared" si="21"/>
        <v>0</v>
      </c>
      <c r="I50" s="273">
        <f t="shared" si="21"/>
        <v>0</v>
      </c>
      <c r="J50" s="786">
        <f t="shared" si="21"/>
        <v>0</v>
      </c>
      <c r="K50" s="272">
        <f t="shared" si="21"/>
        <v>0</v>
      </c>
      <c r="L50" s="272">
        <f t="shared" si="21"/>
        <v>0</v>
      </c>
      <c r="M50" s="272">
        <f t="shared" si="21"/>
        <v>0</v>
      </c>
      <c r="N50" s="272">
        <f t="shared" si="21"/>
        <v>0</v>
      </c>
      <c r="O50" s="273">
        <f t="shared" si="21"/>
        <v>0</v>
      </c>
      <c r="P50" s="552">
        <f>SUM(D50:O50)</f>
        <v>0</v>
      </c>
      <c r="Q50" s="11"/>
      <c r="S50" s="103"/>
    </row>
    <row r="51" spans="1:17" s="4" customFormat="1" ht="19.5" customHeight="1">
      <c r="A51" s="141"/>
      <c r="B51" s="544" t="s">
        <v>131</v>
      </c>
      <c r="C51" s="277" t="s">
        <v>113</v>
      </c>
      <c r="D51" s="692" t="str">
        <f aca="true" t="shared" si="22" ref="D51:O51">IF(D10=0," ",D50/D10)</f>
        <v> </v>
      </c>
      <c r="E51" s="344" t="str">
        <f t="shared" si="22"/>
        <v> </v>
      </c>
      <c r="F51" s="344" t="str">
        <f t="shared" si="22"/>
        <v> </v>
      </c>
      <c r="G51" s="344" t="str">
        <f t="shared" si="22"/>
        <v> </v>
      </c>
      <c r="H51" s="344" t="str">
        <f t="shared" si="22"/>
        <v> </v>
      </c>
      <c r="I51" s="345" t="str">
        <f t="shared" si="22"/>
        <v> </v>
      </c>
      <c r="J51" s="788" t="str">
        <f t="shared" si="22"/>
        <v> </v>
      </c>
      <c r="K51" s="344" t="str">
        <f t="shared" si="22"/>
        <v> </v>
      </c>
      <c r="L51" s="344" t="str">
        <f t="shared" si="22"/>
        <v> </v>
      </c>
      <c r="M51" s="344" t="str">
        <f t="shared" si="22"/>
        <v> </v>
      </c>
      <c r="N51" s="344" t="str">
        <f t="shared" si="22"/>
        <v> </v>
      </c>
      <c r="O51" s="345" t="str">
        <f t="shared" si="22"/>
        <v> </v>
      </c>
      <c r="P51" s="798">
        <f>IF(P10=0,0,P50/P10)</f>
        <v>0</v>
      </c>
      <c r="Q51" s="9"/>
    </row>
    <row r="52" spans="1:17" s="4" customFormat="1" ht="19.5" customHeight="1">
      <c r="A52" s="275"/>
      <c r="B52" s="553" t="s">
        <v>114</v>
      </c>
      <c r="C52" s="271" t="s">
        <v>103</v>
      </c>
      <c r="D52" s="693"/>
      <c r="E52" s="455"/>
      <c r="F52" s="455"/>
      <c r="G52" s="455"/>
      <c r="H52" s="455"/>
      <c r="I52" s="456"/>
      <c r="J52" s="455"/>
      <c r="K52" s="455"/>
      <c r="L52" s="455"/>
      <c r="M52" s="455"/>
      <c r="N52" s="455"/>
      <c r="O52" s="456"/>
      <c r="P52" s="799">
        <f>P51</f>
        <v>0</v>
      </c>
      <c r="Q52" s="11"/>
    </row>
    <row r="53" spans="1:17" s="4" customFormat="1" ht="19.5" customHeight="1">
      <c r="A53" s="141"/>
      <c r="B53" s="554" t="s">
        <v>132</v>
      </c>
      <c r="C53" s="555" t="s">
        <v>279</v>
      </c>
      <c r="D53" s="694">
        <f aca="true" t="shared" si="23" ref="D53:O53">IF($P$52=$P$51,D$50,(D$10*$P$52))</f>
        <v>0</v>
      </c>
      <c r="E53" s="556">
        <f t="shared" si="23"/>
        <v>0</v>
      </c>
      <c r="F53" s="556">
        <f t="shared" si="23"/>
        <v>0</v>
      </c>
      <c r="G53" s="556">
        <f t="shared" si="23"/>
        <v>0</v>
      </c>
      <c r="H53" s="556">
        <f t="shared" si="23"/>
        <v>0</v>
      </c>
      <c r="I53" s="557">
        <f t="shared" si="23"/>
        <v>0</v>
      </c>
      <c r="J53" s="789">
        <f t="shared" si="23"/>
        <v>0</v>
      </c>
      <c r="K53" s="556">
        <f t="shared" si="23"/>
        <v>0</v>
      </c>
      <c r="L53" s="556">
        <f t="shared" si="23"/>
        <v>0</v>
      </c>
      <c r="M53" s="556">
        <f t="shared" si="23"/>
        <v>0</v>
      </c>
      <c r="N53" s="556">
        <f t="shared" si="23"/>
        <v>0</v>
      </c>
      <c r="O53" s="557">
        <f t="shared" si="23"/>
        <v>0</v>
      </c>
      <c r="P53" s="558">
        <f>SUM(D53:O53)</f>
        <v>0</v>
      </c>
      <c r="Q53" s="9"/>
    </row>
    <row r="54" spans="1:17" s="4" customFormat="1" ht="15" customHeight="1">
      <c r="A54" s="141"/>
      <c r="B54" s="278"/>
      <c r="C54" s="279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45"/>
      <c r="Q54" s="11"/>
    </row>
    <row r="55" spans="1:17" s="4" customFormat="1" ht="15" customHeight="1">
      <c r="A55" s="141"/>
      <c r="B55" s="278"/>
      <c r="C55" s="279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45"/>
      <c r="Q55" s="11"/>
    </row>
    <row r="56" spans="1:16" ht="15" customHeight="1">
      <c r="A56" s="281"/>
      <c r="B56" s="282"/>
      <c r="C56" s="283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5"/>
    </row>
    <row r="59" spans="1:22" s="13" customFormat="1" ht="12.75">
      <c r="A59" s="14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O59" s="286"/>
      <c r="R59" s="14"/>
      <c r="S59" s="14"/>
      <c r="T59" s="14"/>
      <c r="U59" s="14"/>
      <c r="V59" s="14"/>
    </row>
    <row r="60" ht="12.75">
      <c r="D60" s="286"/>
    </row>
  </sheetData>
  <sheetProtection formatCells="0" formatColumns="0" formatRows="0" insertRows="0"/>
  <mergeCells count="2">
    <mergeCell ref="B8:B9"/>
    <mergeCell ref="P8:P9"/>
  </mergeCells>
  <printOptions/>
  <pageMargins left="0.75" right="0.75" top="1" bottom="1" header="0.5" footer="0.5"/>
  <pageSetup fitToHeight="1" fitToWidth="1" horizontalDpi="600" verticalDpi="600" orientation="landscape" paperSize="9" scale="48" r:id="rId1"/>
  <ignoredErrors>
    <ignoredError sqref="D45:O45 P50:P52" unlockedFormula="1"/>
    <ignoredError sqref="B10:B13 B44:B53 B16:B18 B20:B25 B27:B32 B34:B39 B41:B43" numberStoredAsText="1"/>
    <ignoredError sqref="D13:O13" formulaRange="1"/>
    <ignoredError sqref="B14:B15 B19 B26 B33 B40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00390625" style="14" customWidth="1"/>
    <col min="2" max="2" width="9.28125" style="15" customWidth="1"/>
    <col min="3" max="3" width="40.7109375" style="14" customWidth="1"/>
    <col min="4" max="13" width="15.7109375" style="14" customWidth="1"/>
    <col min="14" max="15" width="15.7109375" style="13" customWidth="1"/>
    <col min="16" max="16" width="17.7109375" style="13" customWidth="1"/>
    <col min="17" max="17" width="1.57421875" style="13" customWidth="1"/>
    <col min="18" max="19" width="7.421875" style="14" customWidth="1"/>
    <col min="20" max="16384" width="9.140625" style="14" customWidth="1"/>
  </cols>
  <sheetData>
    <row r="1" spans="1:17" s="1" customFormat="1" ht="15" customHeight="1">
      <c r="A1" s="38"/>
      <c r="B1" s="47" t="s">
        <v>14</v>
      </c>
      <c r="C1" s="48"/>
      <c r="D1" s="49"/>
      <c r="E1" s="49"/>
      <c r="F1" s="49"/>
      <c r="G1" s="49"/>
      <c r="H1" s="49"/>
      <c r="I1" s="50"/>
      <c r="J1" s="51"/>
      <c r="K1" s="48"/>
      <c r="L1" s="48"/>
      <c r="M1" s="52"/>
      <c r="N1" s="52"/>
      <c r="O1" s="52"/>
      <c r="P1" s="52"/>
      <c r="Q1" s="2"/>
    </row>
    <row r="2" spans="1:17" s="1" customFormat="1" ht="15" customHeight="1">
      <c r="A2" s="38"/>
      <c r="B2" s="48"/>
      <c r="C2" s="48"/>
      <c r="D2" s="48"/>
      <c r="E2" s="48"/>
      <c r="F2" s="48"/>
      <c r="G2" s="48"/>
      <c r="H2" s="48"/>
      <c r="I2" s="53"/>
      <c r="J2" s="48"/>
      <c r="K2" s="48"/>
      <c r="L2" s="48"/>
      <c r="M2" s="48"/>
      <c r="N2" s="52"/>
      <c r="O2" s="52"/>
      <c r="P2" s="52"/>
      <c r="Q2" s="7"/>
    </row>
    <row r="3" spans="1:17" s="1" customFormat="1" ht="15" customHeight="1">
      <c r="A3" s="38"/>
      <c r="B3" s="50" t="str">
        <f>+CONCATENATE('Naslovna strana'!B13," ",'Naslovna strana'!E13)</f>
        <v>Назив оператора система: </v>
      </c>
      <c r="C3" s="48"/>
      <c r="D3" s="48"/>
      <c r="E3" s="48"/>
      <c r="F3" s="48"/>
      <c r="G3" s="48"/>
      <c r="H3" s="54"/>
      <c r="I3" s="55"/>
      <c r="J3" s="54"/>
      <c r="K3" s="54"/>
      <c r="L3" s="54"/>
      <c r="M3" s="48"/>
      <c r="N3" s="52"/>
      <c r="O3" s="52"/>
      <c r="P3" s="52"/>
      <c r="Q3" s="7"/>
    </row>
    <row r="4" spans="1:17" s="1" customFormat="1" ht="15" customHeight="1">
      <c r="A4" s="38"/>
      <c r="B4" s="56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48"/>
      <c r="D4" s="48"/>
      <c r="E4" s="48"/>
      <c r="F4" s="48"/>
      <c r="G4" s="48"/>
      <c r="H4" s="54"/>
      <c r="I4" s="55"/>
      <c r="J4" s="54"/>
      <c r="K4" s="54"/>
      <c r="L4" s="54"/>
      <c r="M4" s="48"/>
      <c r="N4" s="52"/>
      <c r="O4" s="57"/>
      <c r="P4" s="52"/>
      <c r="Q4" s="7"/>
    </row>
    <row r="5" spans="1:17" s="3" customFormat="1" ht="15" customHeight="1">
      <c r="A5" s="39"/>
      <c r="B5" s="58" t="str">
        <f>+CONCATENATE('Naslovna strana'!B27," ",'Naslovna strana'!E27)</f>
        <v>Датум обраде: </v>
      </c>
      <c r="C5" s="54"/>
      <c r="D5" s="59"/>
      <c r="E5" s="54"/>
      <c r="F5" s="60"/>
      <c r="G5" s="54"/>
      <c r="H5" s="54"/>
      <c r="I5" s="55"/>
      <c r="J5" s="54"/>
      <c r="K5" s="54"/>
      <c r="L5" s="54"/>
      <c r="M5" s="54"/>
      <c r="N5" s="61"/>
      <c r="O5" s="61"/>
      <c r="P5" s="61"/>
      <c r="Q5" s="8"/>
    </row>
    <row r="6" spans="1:16" s="13" customFormat="1" ht="15" customHeight="1">
      <c r="A6" s="42"/>
      <c r="B6" s="66"/>
      <c r="C6" s="97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9"/>
    </row>
    <row r="7" spans="2:17" s="457" customFormat="1" ht="21" customHeight="1">
      <c r="B7" s="70"/>
      <c r="C7" s="74"/>
      <c r="D7" s="340"/>
      <c r="E7" s="71"/>
      <c r="F7" s="72" t="str">
        <f>"Табела ГТ-Д-2.1 Капацитети  (укупни капацитети за постојећа места испоруке на почетку "&amp;'Naslovna strana'!E17&amp;". год. и  промена капацитета  у току "&amp;'Naslovna strana'!E17&amp;". год."</f>
        <v>Табела ГТ-Д-2.1 Капацитети  (укупни капацитети за постојећа места испоруке на почетку 2023. год. и  промена капацитета  у току 2023. год.</v>
      </c>
      <c r="G7" s="72"/>
      <c r="H7" s="72"/>
      <c r="I7" s="72"/>
      <c r="J7" s="72"/>
      <c r="K7" s="72"/>
      <c r="L7" s="71"/>
      <c r="M7" s="71"/>
      <c r="O7" s="71"/>
      <c r="P7" s="73" t="s">
        <v>266</v>
      </c>
      <c r="Q7" s="458"/>
    </row>
    <row r="8" spans="2:17" s="459" customFormat="1" ht="9" customHeight="1" thickBot="1">
      <c r="B8" s="43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60"/>
    </row>
    <row r="9" spans="2:17" s="459" customFormat="1" ht="19.5" customHeight="1" thickTop="1">
      <c r="B9" s="1060" t="s">
        <v>24</v>
      </c>
      <c r="C9" s="62" t="s">
        <v>46</v>
      </c>
      <c r="D9" s="84" t="s">
        <v>33</v>
      </c>
      <c r="E9" s="85" t="s">
        <v>34</v>
      </c>
      <c r="F9" s="85" t="s">
        <v>35</v>
      </c>
      <c r="G9" s="85" t="s">
        <v>36</v>
      </c>
      <c r="H9" s="85" t="s">
        <v>37</v>
      </c>
      <c r="I9" s="675" t="s">
        <v>38</v>
      </c>
      <c r="J9" s="672" t="s">
        <v>39</v>
      </c>
      <c r="K9" s="85" t="s">
        <v>40</v>
      </c>
      <c r="L9" s="85" t="s">
        <v>41</v>
      </c>
      <c r="M9" s="85" t="s">
        <v>42</v>
      </c>
      <c r="N9" s="82" t="s">
        <v>43</v>
      </c>
      <c r="O9" s="98" t="s">
        <v>44</v>
      </c>
      <c r="P9" s="1057" t="s">
        <v>104</v>
      </c>
      <c r="Q9" s="460"/>
    </row>
    <row r="10" spans="2:16" s="461" customFormat="1" ht="19.5" customHeight="1" thickBot="1">
      <c r="B10" s="1061"/>
      <c r="C10" s="63" t="s">
        <v>62</v>
      </c>
      <c r="D10" s="87">
        <v>31</v>
      </c>
      <c r="E10" s="88">
        <v>28</v>
      </c>
      <c r="F10" s="89">
        <v>31</v>
      </c>
      <c r="G10" s="89">
        <v>30</v>
      </c>
      <c r="H10" s="88">
        <v>31</v>
      </c>
      <c r="I10" s="676">
        <v>30</v>
      </c>
      <c r="J10" s="673">
        <v>31</v>
      </c>
      <c r="K10" s="88">
        <v>31</v>
      </c>
      <c r="L10" s="89">
        <v>30</v>
      </c>
      <c r="M10" s="89">
        <v>31</v>
      </c>
      <c r="N10" s="90">
        <v>30</v>
      </c>
      <c r="O10" s="99">
        <v>31</v>
      </c>
      <c r="P10" s="1058"/>
    </row>
    <row r="11" spans="2:16" s="461" customFormat="1" ht="19.5" customHeight="1" thickTop="1">
      <c r="B11" s="583" t="s">
        <v>15</v>
      </c>
      <c r="C11" s="559" t="s">
        <v>200</v>
      </c>
      <c r="D11" s="560"/>
      <c r="E11" s="561"/>
      <c r="F11" s="561"/>
      <c r="G11" s="561"/>
      <c r="H11" s="561"/>
      <c r="I11" s="677"/>
      <c r="J11" s="674"/>
      <c r="K11" s="561"/>
      <c r="L11" s="561"/>
      <c r="M11" s="561"/>
      <c r="N11" s="561"/>
      <c r="O11" s="575"/>
      <c r="P11" s="584"/>
    </row>
    <row r="12" spans="2:16" s="462" customFormat="1" ht="15" customHeight="1">
      <c r="B12" s="562" t="s">
        <v>32</v>
      </c>
      <c r="C12" s="563" t="s">
        <v>207</v>
      </c>
      <c r="D12" s="706">
        <f>D13+D16+D17+D18</f>
        <v>0</v>
      </c>
      <c r="E12" s="106">
        <f aca="true" t="shared" si="0" ref="E12:O12">E13+E16+E17+E18</f>
        <v>0</v>
      </c>
      <c r="F12" s="106">
        <f t="shared" si="0"/>
        <v>0</v>
      </c>
      <c r="G12" s="106">
        <f t="shared" si="0"/>
        <v>0</v>
      </c>
      <c r="H12" s="106">
        <f t="shared" si="0"/>
        <v>0</v>
      </c>
      <c r="I12" s="107">
        <f t="shared" si="0"/>
        <v>0</v>
      </c>
      <c r="J12" s="707">
        <f t="shared" si="0"/>
        <v>0</v>
      </c>
      <c r="K12" s="106">
        <f t="shared" si="0"/>
        <v>0</v>
      </c>
      <c r="L12" s="106">
        <f t="shared" si="0"/>
        <v>0</v>
      </c>
      <c r="M12" s="106">
        <f t="shared" si="0"/>
        <v>0</v>
      </c>
      <c r="N12" s="106">
        <f t="shared" si="0"/>
        <v>0</v>
      </c>
      <c r="O12" s="564">
        <f t="shared" si="0"/>
        <v>0</v>
      </c>
      <c r="P12" s="565"/>
    </row>
    <row r="13" spans="2:16" s="462" customFormat="1" ht="15" customHeight="1">
      <c r="B13" s="566" t="s">
        <v>47</v>
      </c>
      <c r="C13" s="78" t="s">
        <v>85</v>
      </c>
      <c r="D13" s="716"/>
      <c r="E13" s="104">
        <f>$D$13</f>
        <v>0</v>
      </c>
      <c r="F13" s="104">
        <f aca="true" t="shared" si="1" ref="F13:O13">$D$13</f>
        <v>0</v>
      </c>
      <c r="G13" s="104">
        <f t="shared" si="1"/>
        <v>0</v>
      </c>
      <c r="H13" s="104">
        <f t="shared" si="1"/>
        <v>0</v>
      </c>
      <c r="I13" s="105">
        <f t="shared" si="1"/>
        <v>0</v>
      </c>
      <c r="J13" s="709">
        <f t="shared" si="1"/>
        <v>0</v>
      </c>
      <c r="K13" s="104">
        <f t="shared" si="1"/>
        <v>0</v>
      </c>
      <c r="L13" s="104">
        <f t="shared" si="1"/>
        <v>0</v>
      </c>
      <c r="M13" s="104">
        <f t="shared" si="1"/>
        <v>0</v>
      </c>
      <c r="N13" s="104">
        <f t="shared" si="1"/>
        <v>0</v>
      </c>
      <c r="O13" s="104">
        <f t="shared" si="1"/>
        <v>0</v>
      </c>
      <c r="P13" s="567">
        <f>MAX($D13:$O13)</f>
        <v>0</v>
      </c>
    </row>
    <row r="14" spans="2:16" s="462" customFormat="1" ht="15" customHeight="1">
      <c r="B14" s="566" t="s">
        <v>89</v>
      </c>
      <c r="C14" s="79" t="s">
        <v>77</v>
      </c>
      <c r="D14" s="708"/>
      <c r="E14" s="104"/>
      <c r="F14" s="104"/>
      <c r="G14" s="104"/>
      <c r="H14" s="104"/>
      <c r="I14" s="105"/>
      <c r="J14" s="709"/>
      <c r="K14" s="104"/>
      <c r="L14" s="104"/>
      <c r="M14" s="104"/>
      <c r="N14" s="104"/>
      <c r="O14" s="105"/>
      <c r="P14" s="567"/>
    </row>
    <row r="15" spans="2:16" s="462" customFormat="1" ht="15" customHeight="1">
      <c r="B15" s="566" t="s">
        <v>90</v>
      </c>
      <c r="C15" s="79" t="s">
        <v>78</v>
      </c>
      <c r="D15" s="708"/>
      <c r="E15" s="104"/>
      <c r="F15" s="104"/>
      <c r="G15" s="104"/>
      <c r="H15" s="104"/>
      <c r="I15" s="105"/>
      <c r="J15" s="709"/>
      <c r="K15" s="104"/>
      <c r="L15" s="104"/>
      <c r="M15" s="104"/>
      <c r="N15" s="104"/>
      <c r="O15" s="105"/>
      <c r="P15" s="567"/>
    </row>
    <row r="16" spans="2:16" s="462" customFormat="1" ht="15" customHeight="1">
      <c r="B16" s="568" t="s">
        <v>86</v>
      </c>
      <c r="C16" s="80" t="s">
        <v>79</v>
      </c>
      <c r="D16" s="716"/>
      <c r="E16" s="463"/>
      <c r="F16" s="463"/>
      <c r="G16" s="463"/>
      <c r="H16" s="463"/>
      <c r="I16" s="464"/>
      <c r="J16" s="717"/>
      <c r="K16" s="463"/>
      <c r="L16" s="463"/>
      <c r="M16" s="463"/>
      <c r="N16" s="463"/>
      <c r="O16" s="463"/>
      <c r="P16" s="567">
        <f>SUM(D16:O16)/12</f>
        <v>0</v>
      </c>
    </row>
    <row r="17" spans="2:16" s="462" customFormat="1" ht="15" customHeight="1">
      <c r="B17" s="568" t="s">
        <v>87</v>
      </c>
      <c r="C17" s="100" t="s">
        <v>80</v>
      </c>
      <c r="D17" s="716"/>
      <c r="E17" s="463"/>
      <c r="F17" s="463"/>
      <c r="G17" s="463"/>
      <c r="H17" s="463"/>
      <c r="I17" s="464"/>
      <c r="J17" s="717"/>
      <c r="K17" s="463"/>
      <c r="L17" s="463"/>
      <c r="M17" s="463"/>
      <c r="N17" s="463"/>
      <c r="O17" s="463"/>
      <c r="P17" s="567">
        <f aca="true" t="shared" si="2" ref="P17:P22">SUM(D17:O17)/12</f>
        <v>0</v>
      </c>
    </row>
    <row r="18" spans="2:16" s="462" customFormat="1" ht="15" customHeight="1">
      <c r="B18" s="569" t="s">
        <v>88</v>
      </c>
      <c r="C18" s="101" t="s">
        <v>81</v>
      </c>
      <c r="D18" s="718"/>
      <c r="E18" s="465"/>
      <c r="F18" s="465"/>
      <c r="G18" s="465"/>
      <c r="H18" s="465"/>
      <c r="I18" s="466"/>
      <c r="J18" s="719"/>
      <c r="K18" s="465"/>
      <c r="L18" s="465"/>
      <c r="M18" s="465"/>
      <c r="N18" s="465"/>
      <c r="O18" s="465"/>
      <c r="P18" s="570">
        <f t="shared" si="2"/>
        <v>0</v>
      </c>
    </row>
    <row r="19" spans="2:16" s="462" customFormat="1" ht="15" customHeight="1">
      <c r="B19" s="585" t="s">
        <v>71</v>
      </c>
      <c r="C19" s="81" t="s">
        <v>208</v>
      </c>
      <c r="D19" s="706">
        <f>SUM(D20:D22)</f>
        <v>0</v>
      </c>
      <c r="E19" s="106">
        <f aca="true" t="shared" si="3" ref="E19:O19">SUM(E20:E22)</f>
        <v>0</v>
      </c>
      <c r="F19" s="106">
        <f t="shared" si="3"/>
        <v>0</v>
      </c>
      <c r="G19" s="106">
        <f t="shared" si="3"/>
        <v>0</v>
      </c>
      <c r="H19" s="106">
        <f t="shared" si="3"/>
        <v>0</v>
      </c>
      <c r="I19" s="107">
        <f t="shared" si="3"/>
        <v>0</v>
      </c>
      <c r="J19" s="707">
        <f t="shared" si="3"/>
        <v>0</v>
      </c>
      <c r="K19" s="106">
        <f t="shared" si="3"/>
        <v>0</v>
      </c>
      <c r="L19" s="106">
        <f t="shared" si="3"/>
        <v>0</v>
      </c>
      <c r="M19" s="106">
        <f t="shared" si="3"/>
        <v>0</v>
      </c>
      <c r="N19" s="106">
        <f t="shared" si="3"/>
        <v>0</v>
      </c>
      <c r="O19" s="107">
        <f t="shared" si="3"/>
        <v>0</v>
      </c>
      <c r="P19" s="565"/>
    </row>
    <row r="20" spans="2:17" s="461" customFormat="1" ht="15" customHeight="1">
      <c r="B20" s="572" t="s">
        <v>49</v>
      </c>
      <c r="C20" s="78" t="s">
        <v>82</v>
      </c>
      <c r="D20" s="716"/>
      <c r="E20" s="463"/>
      <c r="F20" s="463"/>
      <c r="G20" s="463"/>
      <c r="H20" s="463"/>
      <c r="I20" s="464"/>
      <c r="J20" s="717"/>
      <c r="K20" s="463"/>
      <c r="L20" s="463"/>
      <c r="M20" s="463"/>
      <c r="N20" s="463"/>
      <c r="O20" s="463"/>
      <c r="P20" s="571">
        <f t="shared" si="2"/>
        <v>0</v>
      </c>
      <c r="Q20" s="467"/>
    </row>
    <row r="21" spans="2:17" s="461" customFormat="1" ht="15" customHeight="1">
      <c r="B21" s="572" t="s">
        <v>50</v>
      </c>
      <c r="C21" s="78" t="s">
        <v>83</v>
      </c>
      <c r="D21" s="716"/>
      <c r="E21" s="463"/>
      <c r="F21" s="463"/>
      <c r="G21" s="463"/>
      <c r="H21" s="463"/>
      <c r="I21" s="464"/>
      <c r="J21" s="717"/>
      <c r="K21" s="463"/>
      <c r="L21" s="463"/>
      <c r="M21" s="463"/>
      <c r="N21" s="463"/>
      <c r="O21" s="463"/>
      <c r="P21" s="567">
        <f t="shared" si="2"/>
        <v>0</v>
      </c>
      <c r="Q21" s="467"/>
    </row>
    <row r="22" spans="2:17" s="461" customFormat="1" ht="15" customHeight="1">
      <c r="B22" s="573" t="s">
        <v>51</v>
      </c>
      <c r="C22" s="574" t="s">
        <v>84</v>
      </c>
      <c r="D22" s="718"/>
      <c r="E22" s="465"/>
      <c r="F22" s="465"/>
      <c r="G22" s="465"/>
      <c r="H22" s="465"/>
      <c r="I22" s="466"/>
      <c r="J22" s="719"/>
      <c r="K22" s="465"/>
      <c r="L22" s="465"/>
      <c r="M22" s="465"/>
      <c r="N22" s="465"/>
      <c r="O22" s="465"/>
      <c r="P22" s="570">
        <f t="shared" si="2"/>
        <v>0</v>
      </c>
      <c r="Q22" s="467"/>
    </row>
    <row r="23" spans="2:17" s="461" customFormat="1" ht="15" customHeight="1">
      <c r="B23" s="806"/>
      <c r="C23" s="807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467"/>
    </row>
    <row r="24" spans="2:17" s="461" customFormat="1" ht="15" customHeight="1">
      <c r="B24" s="66"/>
      <c r="C24" s="67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8"/>
      <c r="Q24" s="467"/>
    </row>
    <row r="25" spans="2:17" s="461" customFormat="1" ht="15" customHeight="1">
      <c r="B25" s="66"/>
      <c r="C25" s="67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8"/>
      <c r="Q25" s="467"/>
    </row>
    <row r="26" spans="2:17" s="461" customFormat="1" ht="15" customHeight="1">
      <c r="B26" s="68"/>
      <c r="C26" s="74"/>
      <c r="D26" s="341"/>
      <c r="E26" s="96"/>
      <c r="F26" s="50" t="str">
        <f>"Табела ГТ-Д-2.2 Места испоруке по групама у "&amp;'Naslovna strana'!E17&amp;". год."</f>
        <v>Табела ГТ-Д-2.2 Места испоруке по групама у 2023. год.</v>
      </c>
      <c r="G26" s="50"/>
      <c r="H26" s="50"/>
      <c r="I26" s="50"/>
      <c r="J26" s="50"/>
      <c r="K26" s="50"/>
      <c r="L26" s="96"/>
      <c r="M26" s="96"/>
      <c r="N26" s="96"/>
      <c r="O26" s="96"/>
      <c r="P26" s="69"/>
      <c r="Q26" s="467"/>
    </row>
    <row r="27" spans="2:17" s="468" customFormat="1" ht="6" customHeight="1" thickBot="1">
      <c r="B27" s="1059"/>
      <c r="C27" s="1059"/>
      <c r="D27" s="1059"/>
      <c r="E27" s="1059"/>
      <c r="F27" s="1059"/>
      <c r="G27" s="1059"/>
      <c r="H27" s="1059"/>
      <c r="I27" s="1059"/>
      <c r="J27" s="1059"/>
      <c r="K27" s="1059"/>
      <c r="L27" s="1059"/>
      <c r="M27" s="1059"/>
      <c r="N27" s="1059"/>
      <c r="O27" s="1059"/>
      <c r="P27" s="1059"/>
      <c r="Q27" s="469"/>
    </row>
    <row r="28" spans="2:17" s="468" customFormat="1" ht="15" customHeight="1" thickTop="1">
      <c r="B28" s="1060" t="s">
        <v>24</v>
      </c>
      <c r="C28" s="62" t="s">
        <v>46</v>
      </c>
      <c r="D28" s="84" t="s">
        <v>33</v>
      </c>
      <c r="E28" s="85" t="s">
        <v>34</v>
      </c>
      <c r="F28" s="85" t="s">
        <v>35</v>
      </c>
      <c r="G28" s="85" t="s">
        <v>36</v>
      </c>
      <c r="H28" s="85" t="s">
        <v>37</v>
      </c>
      <c r="I28" s="675" t="s">
        <v>38</v>
      </c>
      <c r="J28" s="672" t="s">
        <v>39</v>
      </c>
      <c r="K28" s="85" t="s">
        <v>40</v>
      </c>
      <c r="L28" s="85" t="s">
        <v>41</v>
      </c>
      <c r="M28" s="85" t="s">
        <v>42</v>
      </c>
      <c r="N28" s="82" t="s">
        <v>43</v>
      </c>
      <c r="O28" s="86" t="s">
        <v>44</v>
      </c>
      <c r="P28" s="440"/>
      <c r="Q28" s="469"/>
    </row>
    <row r="29" spans="2:17" s="461" customFormat="1" ht="15.75" customHeight="1" thickBot="1">
      <c r="B29" s="1061"/>
      <c r="C29" s="63" t="s">
        <v>62</v>
      </c>
      <c r="D29" s="87">
        <v>31</v>
      </c>
      <c r="E29" s="88">
        <v>28</v>
      </c>
      <c r="F29" s="89">
        <v>31</v>
      </c>
      <c r="G29" s="89">
        <v>30</v>
      </c>
      <c r="H29" s="88">
        <v>31</v>
      </c>
      <c r="I29" s="676">
        <v>30</v>
      </c>
      <c r="J29" s="673">
        <v>31</v>
      </c>
      <c r="K29" s="88">
        <v>31</v>
      </c>
      <c r="L29" s="89">
        <v>30</v>
      </c>
      <c r="M29" s="89">
        <v>31</v>
      </c>
      <c r="N29" s="90">
        <v>30</v>
      </c>
      <c r="O29" s="91">
        <v>31</v>
      </c>
      <c r="P29" s="1062"/>
      <c r="Q29" s="467"/>
    </row>
    <row r="30" spans="2:17" s="461" customFormat="1" ht="24.75" customHeight="1" thickTop="1">
      <c r="B30" s="583" t="s">
        <v>15</v>
      </c>
      <c r="C30" s="576" t="s">
        <v>91</v>
      </c>
      <c r="D30" s="560">
        <f>D31+D38</f>
        <v>0</v>
      </c>
      <c r="E30" s="561">
        <f aca="true" t="shared" si="4" ref="E30:O30">E31+E38</f>
        <v>0</v>
      </c>
      <c r="F30" s="561">
        <f t="shared" si="4"/>
        <v>0</v>
      </c>
      <c r="G30" s="561">
        <f t="shared" si="4"/>
        <v>0</v>
      </c>
      <c r="H30" s="561">
        <f t="shared" si="4"/>
        <v>0</v>
      </c>
      <c r="I30" s="575">
        <f t="shared" si="4"/>
        <v>0</v>
      </c>
      <c r="J30" s="674">
        <f t="shared" si="4"/>
        <v>0</v>
      </c>
      <c r="K30" s="561">
        <f t="shared" si="4"/>
        <v>0</v>
      </c>
      <c r="L30" s="561">
        <f t="shared" si="4"/>
        <v>0</v>
      </c>
      <c r="M30" s="561">
        <f t="shared" si="4"/>
        <v>0</v>
      </c>
      <c r="N30" s="561">
        <f t="shared" si="4"/>
        <v>0</v>
      </c>
      <c r="O30" s="677">
        <f t="shared" si="4"/>
        <v>0</v>
      </c>
      <c r="P30" s="1062"/>
      <c r="Q30" s="467"/>
    </row>
    <row r="31" spans="1:16" s="467" customFormat="1" ht="15" customHeight="1">
      <c r="A31" s="461"/>
      <c r="B31" s="562" t="s">
        <v>32</v>
      </c>
      <c r="C31" s="563" t="s">
        <v>209</v>
      </c>
      <c r="D31" s="710">
        <f>D32+D35+D36+D37</f>
        <v>0</v>
      </c>
      <c r="E31" s="564">
        <f aca="true" t="shared" si="5" ref="E31:O31">E32+E35+E36+E37</f>
        <v>0</v>
      </c>
      <c r="F31" s="564">
        <f t="shared" si="5"/>
        <v>0</v>
      </c>
      <c r="G31" s="106">
        <f t="shared" si="5"/>
        <v>0</v>
      </c>
      <c r="H31" s="106">
        <f t="shared" si="5"/>
        <v>0</v>
      </c>
      <c r="I31" s="107">
        <f t="shared" si="5"/>
        <v>0</v>
      </c>
      <c r="J31" s="707">
        <f t="shared" si="5"/>
        <v>0</v>
      </c>
      <c r="K31" s="106">
        <f t="shared" si="5"/>
        <v>0</v>
      </c>
      <c r="L31" s="106">
        <f t="shared" si="5"/>
        <v>0</v>
      </c>
      <c r="M31" s="106">
        <f t="shared" si="5"/>
        <v>0</v>
      </c>
      <c r="N31" s="106">
        <f t="shared" si="5"/>
        <v>0</v>
      </c>
      <c r="O31" s="107">
        <f t="shared" si="5"/>
        <v>0</v>
      </c>
      <c r="P31" s="1062"/>
    </row>
    <row r="32" spans="1:16" s="467" customFormat="1" ht="15" customHeight="1">
      <c r="A32" s="461"/>
      <c r="B32" s="566" t="s">
        <v>47</v>
      </c>
      <c r="C32" s="78" t="s">
        <v>85</v>
      </c>
      <c r="D32" s="711">
        <f>D33+D34</f>
        <v>0</v>
      </c>
      <c r="E32" s="712">
        <f aca="true" t="shared" si="6" ref="E32:O32">E33+E34</f>
        <v>0</v>
      </c>
      <c r="F32" s="712">
        <f t="shared" si="6"/>
        <v>0</v>
      </c>
      <c r="G32" s="64">
        <f t="shared" si="6"/>
        <v>0</v>
      </c>
      <c r="H32" s="64">
        <f t="shared" si="6"/>
        <v>0</v>
      </c>
      <c r="I32" s="577">
        <f t="shared" si="6"/>
        <v>0</v>
      </c>
      <c r="J32" s="713">
        <f t="shared" si="6"/>
        <v>0</v>
      </c>
      <c r="K32" s="64">
        <f t="shared" si="6"/>
        <v>0</v>
      </c>
      <c r="L32" s="64">
        <f t="shared" si="6"/>
        <v>0</v>
      </c>
      <c r="M32" s="64">
        <f t="shared" si="6"/>
        <v>0</v>
      </c>
      <c r="N32" s="64">
        <f t="shared" si="6"/>
        <v>0</v>
      </c>
      <c r="O32" s="577">
        <f t="shared" si="6"/>
        <v>0</v>
      </c>
      <c r="P32" s="1062"/>
    </row>
    <row r="33" spans="1:16" s="467" customFormat="1" ht="15" customHeight="1">
      <c r="A33" s="461"/>
      <c r="B33" s="566" t="s">
        <v>89</v>
      </c>
      <c r="C33" s="79" t="s">
        <v>77</v>
      </c>
      <c r="D33" s="720"/>
      <c r="E33" s="65"/>
      <c r="F33" s="65"/>
      <c r="G33" s="65"/>
      <c r="H33" s="65"/>
      <c r="I33" s="578"/>
      <c r="J33" s="721"/>
      <c r="K33" s="65"/>
      <c r="L33" s="65"/>
      <c r="M33" s="65"/>
      <c r="N33" s="65"/>
      <c r="O33" s="578"/>
      <c r="P33" s="1062"/>
    </row>
    <row r="34" spans="1:16" s="467" customFormat="1" ht="15" customHeight="1">
      <c r="A34" s="461"/>
      <c r="B34" s="566" t="s">
        <v>90</v>
      </c>
      <c r="C34" s="79" t="s">
        <v>78</v>
      </c>
      <c r="D34" s="720"/>
      <c r="E34" s="65"/>
      <c r="F34" s="65"/>
      <c r="G34" s="65"/>
      <c r="H34" s="65"/>
      <c r="I34" s="578"/>
      <c r="J34" s="721"/>
      <c r="K34" s="65"/>
      <c r="L34" s="65"/>
      <c r="M34" s="65"/>
      <c r="N34" s="65"/>
      <c r="O34" s="578"/>
      <c r="P34" s="1062"/>
    </row>
    <row r="35" spans="1:16" s="467" customFormat="1" ht="15" customHeight="1">
      <c r="A35" s="461"/>
      <c r="B35" s="568" t="s">
        <v>86</v>
      </c>
      <c r="C35" s="80" t="s">
        <v>79</v>
      </c>
      <c r="D35" s="720"/>
      <c r="E35" s="65"/>
      <c r="F35" s="65"/>
      <c r="G35" s="65"/>
      <c r="H35" s="65"/>
      <c r="I35" s="578"/>
      <c r="J35" s="721"/>
      <c r="K35" s="65"/>
      <c r="L35" s="65"/>
      <c r="M35" s="65"/>
      <c r="N35" s="65"/>
      <c r="O35" s="578"/>
      <c r="P35" s="1062"/>
    </row>
    <row r="36" spans="1:16" s="467" customFormat="1" ht="15" customHeight="1">
      <c r="A36" s="461"/>
      <c r="B36" s="568" t="s">
        <v>87</v>
      </c>
      <c r="C36" s="100" t="s">
        <v>80</v>
      </c>
      <c r="D36" s="720"/>
      <c r="E36" s="65"/>
      <c r="F36" s="65"/>
      <c r="G36" s="65"/>
      <c r="H36" s="65"/>
      <c r="I36" s="578"/>
      <c r="J36" s="721"/>
      <c r="K36" s="65"/>
      <c r="L36" s="65"/>
      <c r="M36" s="65"/>
      <c r="N36" s="65"/>
      <c r="O36" s="578"/>
      <c r="P36" s="1062"/>
    </row>
    <row r="37" spans="1:16" s="467" customFormat="1" ht="15" customHeight="1">
      <c r="A37" s="461"/>
      <c r="B37" s="569" t="s">
        <v>88</v>
      </c>
      <c r="C37" s="101" t="s">
        <v>81</v>
      </c>
      <c r="D37" s="722"/>
      <c r="E37" s="102"/>
      <c r="F37" s="102"/>
      <c r="G37" s="102"/>
      <c r="H37" s="102"/>
      <c r="I37" s="579"/>
      <c r="J37" s="723"/>
      <c r="K37" s="102"/>
      <c r="L37" s="102"/>
      <c r="M37" s="102"/>
      <c r="N37" s="102"/>
      <c r="O37" s="579"/>
      <c r="P37" s="1062"/>
    </row>
    <row r="38" spans="1:16" s="467" customFormat="1" ht="15" customHeight="1">
      <c r="A38" s="461"/>
      <c r="B38" s="585" t="s">
        <v>71</v>
      </c>
      <c r="C38" s="81" t="s">
        <v>210</v>
      </c>
      <c r="D38" s="714">
        <f>D39+D40+D41</f>
        <v>0</v>
      </c>
      <c r="E38" s="83">
        <f aca="true" t="shared" si="7" ref="E38:O38">E39+E40+E41</f>
        <v>0</v>
      </c>
      <c r="F38" s="83">
        <f t="shared" si="7"/>
        <v>0</v>
      </c>
      <c r="G38" s="83">
        <f t="shared" si="7"/>
        <v>0</v>
      </c>
      <c r="H38" s="83">
        <f t="shared" si="7"/>
        <v>0</v>
      </c>
      <c r="I38" s="580">
        <f t="shared" si="7"/>
        <v>0</v>
      </c>
      <c r="J38" s="715">
        <f t="shared" si="7"/>
        <v>0</v>
      </c>
      <c r="K38" s="83">
        <f t="shared" si="7"/>
        <v>0</v>
      </c>
      <c r="L38" s="83">
        <f t="shared" si="7"/>
        <v>0</v>
      </c>
      <c r="M38" s="83">
        <f t="shared" si="7"/>
        <v>0</v>
      </c>
      <c r="N38" s="83">
        <f t="shared" si="7"/>
        <v>0</v>
      </c>
      <c r="O38" s="580">
        <f t="shared" si="7"/>
        <v>0</v>
      </c>
      <c r="P38" s="1062"/>
    </row>
    <row r="39" spans="1:16" s="467" customFormat="1" ht="15" customHeight="1">
      <c r="A39" s="461"/>
      <c r="B39" s="572" t="s">
        <v>49</v>
      </c>
      <c r="C39" s="78" t="s">
        <v>82</v>
      </c>
      <c r="D39" s="720"/>
      <c r="E39" s="65"/>
      <c r="F39" s="65"/>
      <c r="G39" s="65"/>
      <c r="H39" s="65"/>
      <c r="I39" s="578"/>
      <c r="J39" s="721"/>
      <c r="K39" s="65"/>
      <c r="L39" s="65"/>
      <c r="M39" s="65"/>
      <c r="N39" s="65"/>
      <c r="O39" s="578"/>
      <c r="P39" s="1062"/>
    </row>
    <row r="40" spans="1:16" s="467" customFormat="1" ht="15" customHeight="1">
      <c r="A40" s="461"/>
      <c r="B40" s="572" t="s">
        <v>50</v>
      </c>
      <c r="C40" s="78" t="s">
        <v>83</v>
      </c>
      <c r="D40" s="720"/>
      <c r="E40" s="65"/>
      <c r="F40" s="65"/>
      <c r="G40" s="65"/>
      <c r="H40" s="65"/>
      <c r="I40" s="578"/>
      <c r="J40" s="721"/>
      <c r="K40" s="65"/>
      <c r="L40" s="65"/>
      <c r="M40" s="65"/>
      <c r="N40" s="65"/>
      <c r="O40" s="578"/>
      <c r="P40" s="1062"/>
    </row>
    <row r="41" spans="1:16" s="467" customFormat="1" ht="15" customHeight="1">
      <c r="A41" s="461"/>
      <c r="B41" s="573" t="s">
        <v>51</v>
      </c>
      <c r="C41" s="574" t="s">
        <v>84</v>
      </c>
      <c r="D41" s="724"/>
      <c r="E41" s="581"/>
      <c r="F41" s="581"/>
      <c r="G41" s="581"/>
      <c r="H41" s="581"/>
      <c r="I41" s="582"/>
      <c r="J41" s="725"/>
      <c r="K41" s="581"/>
      <c r="L41" s="581"/>
      <c r="M41" s="102"/>
      <c r="N41" s="102"/>
      <c r="O41" s="579"/>
      <c r="P41" s="1062"/>
    </row>
  </sheetData>
  <sheetProtection formatCells="0" formatColumns="0" formatRows="0" insertRows="0"/>
  <mergeCells count="5">
    <mergeCell ref="P9:P10"/>
    <mergeCell ref="B27:P27"/>
    <mergeCell ref="B28:B29"/>
    <mergeCell ref="P29:P41"/>
    <mergeCell ref="B9:B10"/>
  </mergeCells>
  <printOptions/>
  <pageMargins left="0.75" right="0.75" top="1" bottom="1" header="0.5" footer="0.5"/>
  <pageSetup fitToHeight="1" fitToWidth="1" horizontalDpi="600" verticalDpi="600" orientation="landscape" paperSize="9" scale="51" r:id="rId3"/>
  <ignoredErrors>
    <ignoredError sqref="B30 B11" numberStoredAsText="1"/>
    <ignoredError sqref="B19 B38" numberStoredAsText="1" twoDigitTextYear="1"/>
    <ignoredError sqref="B13:B18 B20:B22 B32:B37 B39:B41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8515625" style="331" customWidth="1"/>
    <col min="2" max="2" width="11.28125" style="331" customWidth="1"/>
    <col min="3" max="3" width="20.7109375" style="331" customWidth="1"/>
    <col min="4" max="10" width="12.7109375" style="331" customWidth="1"/>
    <col min="11" max="11" width="1.8515625" style="331" customWidth="1"/>
    <col min="12" max="16384" width="9.140625" style="331" customWidth="1"/>
  </cols>
  <sheetData>
    <row r="1" spans="1:10" s="118" customFormat="1" ht="15" customHeight="1">
      <c r="A1" s="111"/>
      <c r="B1" s="112" t="s">
        <v>14</v>
      </c>
      <c r="C1" s="113"/>
      <c r="D1" s="114"/>
      <c r="E1" s="114"/>
      <c r="F1" s="114"/>
      <c r="G1" s="114"/>
      <c r="H1" s="114"/>
      <c r="I1" s="114"/>
      <c r="J1" s="114"/>
    </row>
    <row r="2" spans="1:10" s="118" customFormat="1" ht="15" customHeight="1">
      <c r="A2" s="111"/>
      <c r="B2" s="119"/>
      <c r="C2" s="113"/>
      <c r="D2" s="111"/>
      <c r="E2" s="111"/>
      <c r="F2" s="111"/>
      <c r="G2" s="111"/>
      <c r="H2" s="111"/>
      <c r="I2" s="111"/>
      <c r="J2" s="111"/>
    </row>
    <row r="3" spans="1:10" s="118" customFormat="1" ht="15" customHeight="1">
      <c r="A3" s="111"/>
      <c r="B3" s="122" t="str">
        <f>+CONCATENATE('Naslovna strana'!B13," ",'Naslovna strana'!E13)</f>
        <v>Назив оператора система: </v>
      </c>
      <c r="C3" s="113"/>
      <c r="D3" s="111"/>
      <c r="E3" s="111"/>
      <c r="F3" s="111"/>
      <c r="G3" s="111"/>
      <c r="H3" s="111"/>
      <c r="I3" s="111"/>
      <c r="J3" s="111"/>
    </row>
    <row r="4" spans="1:10" s="129" customFormat="1" ht="15" customHeight="1">
      <c r="A4" s="120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126"/>
      <c r="E4" s="126"/>
      <c r="F4" s="126"/>
      <c r="G4" s="122"/>
      <c r="H4" s="126"/>
      <c r="I4" s="126"/>
      <c r="J4" s="126"/>
    </row>
    <row r="5" spans="1:10" s="129" customFormat="1" ht="15.75" customHeight="1">
      <c r="A5" s="120"/>
      <c r="B5" s="124" t="str">
        <f>+CONCATENATE('Naslovna strana'!B27," ",'Naslovna strana'!E27)</f>
        <v>Датум обраде: </v>
      </c>
      <c r="C5" s="125"/>
      <c r="D5" s="126"/>
      <c r="E5" s="126"/>
      <c r="F5" s="126"/>
      <c r="G5" s="122"/>
      <c r="H5" s="126"/>
      <c r="I5" s="126"/>
      <c r="J5" s="126"/>
    </row>
    <row r="6" spans="1:14" s="293" customFormat="1" ht="21" customHeight="1">
      <c r="A6" s="120"/>
      <c r="B6" s="287"/>
      <c r="C6" s="288"/>
      <c r="D6" s="188"/>
      <c r="E6" s="290" t="str">
        <f>"Табела ГТ-Д-3.1 Промена дужине дистрибутивне мреже у току "&amp;'Naslovna strana'!E17&amp;". године"</f>
        <v>Табела ГТ-Д-3.1 Промена дужине дистрибутивне мреже у току 2023. године</v>
      </c>
      <c r="G6" s="289"/>
      <c r="I6" s="290"/>
      <c r="J6" s="290" t="s">
        <v>248</v>
      </c>
      <c r="K6" s="291"/>
      <c r="L6" s="292"/>
      <c r="M6" s="292"/>
      <c r="N6" s="292"/>
    </row>
    <row r="7" spans="1:10" s="293" customFormat="1" ht="4.5" customHeight="1" thickBot="1">
      <c r="A7" s="120"/>
      <c r="B7" s="287"/>
      <c r="C7" s="294"/>
      <c r="D7" s="294"/>
      <c r="E7" s="294"/>
      <c r="F7" s="294"/>
      <c r="G7" s="294"/>
      <c r="H7" s="294"/>
      <c r="I7" s="294"/>
      <c r="J7" s="294"/>
    </row>
    <row r="8" spans="1:10" s="295" customFormat="1" ht="25.5" customHeight="1" thickTop="1">
      <c r="A8" s="120"/>
      <c r="B8" s="1067" t="s">
        <v>150</v>
      </c>
      <c r="C8" s="1070" t="s">
        <v>151</v>
      </c>
      <c r="D8" s="591" t="s">
        <v>191</v>
      </c>
      <c r="E8" s="1084" t="str">
        <f>"Промене у току "&amp;'Naslovna strana'!E17&amp;". год."</f>
        <v>Промене у току 2023. год.</v>
      </c>
      <c r="F8" s="1085"/>
      <c r="G8" s="1085"/>
      <c r="H8" s="1085"/>
      <c r="I8" s="1085"/>
      <c r="J8" s="592" t="s">
        <v>152</v>
      </c>
    </row>
    <row r="9" spans="1:10" s="295" customFormat="1" ht="32.25" customHeight="1">
      <c r="A9" s="120"/>
      <c r="B9" s="1068"/>
      <c r="C9" s="1071"/>
      <c r="D9" s="1065" t="str">
        <f>"1. 01."&amp;'Naslovna strana'!E17&amp;". год."</f>
        <v>1. 01.2023. год.</v>
      </c>
      <c r="E9" s="1078" t="s">
        <v>153</v>
      </c>
      <c r="F9" s="1080" t="s">
        <v>154</v>
      </c>
      <c r="G9" s="1080" t="s">
        <v>155</v>
      </c>
      <c r="H9" s="1082"/>
      <c r="I9" s="1073" t="s">
        <v>156</v>
      </c>
      <c r="J9" s="1063" t="str">
        <f>"31.12. "&amp;'Naslovna strana'!E17&amp;". год."</f>
        <v>31.12. 2023. год.</v>
      </c>
    </row>
    <row r="10" spans="1:10" s="295" customFormat="1" ht="23.25" customHeight="1" thickBot="1">
      <c r="A10" s="120"/>
      <c r="B10" s="1069"/>
      <c r="C10" s="1072"/>
      <c r="D10" s="1066"/>
      <c r="E10" s="1079"/>
      <c r="F10" s="1081"/>
      <c r="G10" s="593" t="s">
        <v>157</v>
      </c>
      <c r="H10" s="593" t="s">
        <v>158</v>
      </c>
      <c r="I10" s="1083"/>
      <c r="J10" s="1064"/>
    </row>
    <row r="11" spans="1:10" s="184" customFormat="1" ht="16.5" customHeight="1" thickTop="1">
      <c r="A11" s="296"/>
      <c r="B11" s="1073" t="s">
        <v>159</v>
      </c>
      <c r="C11" s="586" t="s">
        <v>160</v>
      </c>
      <c r="D11" s="297"/>
      <c r="E11" s="587"/>
      <c r="F11" s="588"/>
      <c r="G11" s="588"/>
      <c r="H11" s="589"/>
      <c r="I11" s="590">
        <f>+E11-F11-G11+H11</f>
        <v>0</v>
      </c>
      <c r="J11" s="590">
        <f>I11+D11</f>
        <v>0</v>
      </c>
    </row>
    <row r="12" spans="1:10" s="184" customFormat="1" ht="16.5" customHeight="1">
      <c r="A12" s="296"/>
      <c r="B12" s="1073"/>
      <c r="C12" s="302" t="s">
        <v>161</v>
      </c>
      <c r="D12" s="303"/>
      <c r="E12" s="193"/>
      <c r="F12" s="304"/>
      <c r="G12" s="304"/>
      <c r="H12" s="305"/>
      <c r="I12" s="306">
        <f aca="true" t="shared" si="0" ref="I12:I17">+E12-F12-G12+H12</f>
        <v>0</v>
      </c>
      <c r="J12" s="306">
        <f aca="true" t="shared" si="1" ref="J12:J17">I12+D12</f>
        <v>0</v>
      </c>
    </row>
    <row r="13" spans="1:10" s="184" customFormat="1" ht="16.5" customHeight="1">
      <c r="A13" s="296"/>
      <c r="B13" s="1074"/>
      <c r="C13" s="307" t="s">
        <v>162</v>
      </c>
      <c r="D13" s="194">
        <f>SUM(D11:D12)</f>
        <v>0</v>
      </c>
      <c r="E13" s="308">
        <f>SUM(E11:E12)</f>
        <v>0</v>
      </c>
      <c r="F13" s="309">
        <f>SUM(F11:F12)</f>
        <v>0</v>
      </c>
      <c r="G13" s="309">
        <f>SUM(G11:G12)</f>
        <v>0</v>
      </c>
      <c r="H13" s="310">
        <f>SUM(H11:H12)</f>
        <v>0</v>
      </c>
      <c r="I13" s="301">
        <f t="shared" si="0"/>
        <v>0</v>
      </c>
      <c r="J13" s="301">
        <f t="shared" si="1"/>
        <v>0</v>
      </c>
    </row>
    <row r="14" spans="1:10" s="184" customFormat="1" ht="16.5" customHeight="1">
      <c r="A14" s="311"/>
      <c r="B14" s="1075" t="s">
        <v>171</v>
      </c>
      <c r="C14" s="312" t="s">
        <v>161</v>
      </c>
      <c r="D14" s="313"/>
      <c r="E14" s="298"/>
      <c r="F14" s="299"/>
      <c r="G14" s="299"/>
      <c r="H14" s="300"/>
      <c r="I14" s="301">
        <f t="shared" si="0"/>
        <v>0</v>
      </c>
      <c r="J14" s="301">
        <f t="shared" si="1"/>
        <v>0</v>
      </c>
    </row>
    <row r="15" spans="1:10" s="184" customFormat="1" ht="16.5" customHeight="1">
      <c r="A15" s="311"/>
      <c r="B15" s="1076"/>
      <c r="C15" s="314"/>
      <c r="D15" s="303"/>
      <c r="E15" s="193"/>
      <c r="F15" s="304"/>
      <c r="G15" s="304"/>
      <c r="H15" s="305"/>
      <c r="I15" s="315">
        <f t="shared" si="0"/>
        <v>0</v>
      </c>
      <c r="J15" s="315">
        <f t="shared" si="1"/>
        <v>0</v>
      </c>
    </row>
    <row r="16" spans="1:10" s="184" customFormat="1" ht="29.25" customHeight="1">
      <c r="A16" s="311"/>
      <c r="B16" s="1077"/>
      <c r="C16" s="307" t="s">
        <v>163</v>
      </c>
      <c r="D16" s="316">
        <f>SUM(D14:D15)</f>
        <v>0</v>
      </c>
      <c r="E16" s="317">
        <f>SUM(E14:E15)</f>
        <v>0</v>
      </c>
      <c r="F16" s="318">
        <f>SUM(F14:F15)</f>
        <v>0</v>
      </c>
      <c r="G16" s="318">
        <f>SUM(G14:G15)</f>
        <v>0</v>
      </c>
      <c r="H16" s="319">
        <f>SUM(H14:H15)</f>
        <v>0</v>
      </c>
      <c r="I16" s="320">
        <f t="shared" si="0"/>
        <v>0</v>
      </c>
      <c r="J16" s="320">
        <f t="shared" si="1"/>
        <v>0</v>
      </c>
    </row>
    <row r="17" spans="1:10" s="184" customFormat="1" ht="16.5" customHeight="1">
      <c r="A17" s="321"/>
      <c r="B17" s="322"/>
      <c r="C17" s="323" t="s">
        <v>164</v>
      </c>
      <c r="D17" s="324">
        <f>+D13+D16</f>
        <v>0</v>
      </c>
      <c r="E17" s="317">
        <f>+E13+E16</f>
        <v>0</v>
      </c>
      <c r="F17" s="318">
        <f>+F13+F16</f>
        <v>0</v>
      </c>
      <c r="G17" s="325">
        <f>+G13+G16</f>
        <v>0</v>
      </c>
      <c r="H17" s="326">
        <f>H13+H16</f>
        <v>0</v>
      </c>
      <c r="I17" s="327">
        <f t="shared" si="0"/>
        <v>0</v>
      </c>
      <c r="J17" s="327">
        <f t="shared" si="1"/>
        <v>0</v>
      </c>
    </row>
    <row r="18" spans="1:10" s="184" customFormat="1" ht="12.75">
      <c r="A18" s="328"/>
      <c r="B18" s="329"/>
      <c r="C18" s="329"/>
      <c r="D18" s="329"/>
      <c r="E18" s="329"/>
      <c r="F18" s="330"/>
      <c r="G18" s="329"/>
      <c r="H18" s="329"/>
      <c r="I18" s="330"/>
      <c r="J18" s="330"/>
    </row>
    <row r="30" ht="12.75">
      <c r="J30" s="332"/>
    </row>
  </sheetData>
  <sheetProtection/>
  <mergeCells count="11">
    <mergeCell ref="E8:I8"/>
    <mergeCell ref="J9:J10"/>
    <mergeCell ref="D9:D10"/>
    <mergeCell ref="B8:B10"/>
    <mergeCell ref="C8:C10"/>
    <mergeCell ref="B11:B13"/>
    <mergeCell ref="B14:B16"/>
    <mergeCell ref="E9:E10"/>
    <mergeCell ref="F9:F10"/>
    <mergeCell ref="G9:H9"/>
    <mergeCell ref="I9:I10"/>
  </mergeCells>
  <printOptions horizontalCentered="1"/>
  <pageMargins left="0.25" right="0.19" top="0.52" bottom="0.59" header="0.22" footer="0.24"/>
  <pageSetup fitToHeight="1" fitToWidth="1" horizontalDpi="600" verticalDpi="600" orientation="landscape" paperSize="9" r:id="rId3"/>
  <headerFooter alignWithMargins="0"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showGridLines="0" zoomScaleSheetLayoutView="90" zoomScalePageLayoutView="0" workbookViewId="0" topLeftCell="A4">
      <selection activeCell="A4" sqref="A4"/>
    </sheetView>
  </sheetViews>
  <sheetFormatPr defaultColWidth="9.140625" defaultRowHeight="12.75"/>
  <cols>
    <col min="1" max="1" width="2.57421875" style="451" customWidth="1"/>
    <col min="2" max="2" width="8.28125" style="451" customWidth="1"/>
    <col min="3" max="3" width="6.140625" style="451" customWidth="1"/>
    <col min="4" max="4" width="41.28125" style="451" customWidth="1"/>
    <col min="5" max="6" width="15.7109375" style="451" customWidth="1"/>
    <col min="7" max="7" width="15.7109375" style="450" customWidth="1"/>
    <col min="8" max="12" width="15.7109375" style="451" customWidth="1"/>
    <col min="13" max="13" width="3.00390625" style="451" customWidth="1"/>
    <col min="14" max="14" width="17.140625" style="451" customWidth="1"/>
    <col min="15" max="16384" width="9.140625" style="451" customWidth="1"/>
  </cols>
  <sheetData>
    <row r="1" spans="2:10" s="442" customFormat="1" ht="15" customHeight="1">
      <c r="B1" s="349" t="s">
        <v>14</v>
      </c>
      <c r="C1" s="349"/>
      <c r="D1" s="441"/>
      <c r="E1" s="348"/>
      <c r="F1" s="348"/>
      <c r="G1" s="348"/>
      <c r="H1" s="348"/>
      <c r="I1" s="348"/>
      <c r="J1" s="348"/>
    </row>
    <row r="2" spans="2:10" s="442" customFormat="1" ht="15" customHeight="1">
      <c r="B2" s="357"/>
      <c r="C2" s="357"/>
      <c r="D2" s="352"/>
      <c r="E2" s="348"/>
      <c r="F2" s="348"/>
      <c r="G2" s="443"/>
      <c r="H2" s="348"/>
      <c r="I2" s="348"/>
      <c r="J2" s="348"/>
    </row>
    <row r="3" spans="2:10" s="442" customFormat="1" ht="15" customHeight="1">
      <c r="B3" s="360" t="str">
        <f>+CONCATENATE('Naslovna strana'!B13," ",'Naslovna strana'!E13)</f>
        <v>Назив оператора система: </v>
      </c>
      <c r="C3" s="360"/>
      <c r="D3" s="444"/>
      <c r="E3" s="348"/>
      <c r="F3" s="348"/>
      <c r="G3" s="443"/>
      <c r="H3" s="348"/>
      <c r="I3" s="348"/>
      <c r="J3" s="348"/>
    </row>
    <row r="4" spans="2:10" s="446" customFormat="1" ht="15" customHeight="1">
      <c r="B4" s="362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362"/>
      <c r="D4" s="445"/>
      <c r="E4" s="1123"/>
      <c r="F4" s="1123"/>
      <c r="G4" s="1123"/>
      <c r="H4" s="358"/>
      <c r="I4" s="358"/>
      <c r="J4" s="358"/>
    </row>
    <row r="5" spans="2:10" s="446" customFormat="1" ht="15" customHeight="1">
      <c r="B5" s="362" t="str">
        <f>+CONCATENATE('Naslovna strana'!B27," ",'Naslovna strana'!E27)</f>
        <v>Датум обраде: </v>
      </c>
      <c r="C5" s="362"/>
      <c r="D5" s="445"/>
      <c r="E5" s="1018"/>
      <c r="F5" s="1018"/>
      <c r="G5" s="1018"/>
      <c r="H5" s="358"/>
      <c r="I5" s="358"/>
      <c r="J5" s="358"/>
    </row>
    <row r="6" spans="2:14" ht="24.75" customHeight="1" thickBot="1">
      <c r="B6" s="394"/>
      <c r="C6" s="394"/>
      <c r="D6" s="447"/>
      <c r="E6" s="448"/>
      <c r="F6" s="927" t="str">
        <f>"Табела ГТ-Д-4.1 Промена броја прикључака у току "&amp;'Naslovna strana'!E17&amp;". год."</f>
        <v>Табела ГТ-Д-4.1 Промена броја прикључака у току 2023. год.</v>
      </c>
      <c r="H6" s="449"/>
      <c r="I6" s="449"/>
      <c r="J6" s="449"/>
      <c r="K6" s="450"/>
      <c r="N6" s="452"/>
    </row>
    <row r="7" spans="2:14" ht="22.5" customHeight="1" thickTop="1">
      <c r="B7" s="1093" t="s">
        <v>150</v>
      </c>
      <c r="C7" s="1096" t="s">
        <v>293</v>
      </c>
      <c r="D7" s="1099" t="s">
        <v>289</v>
      </c>
      <c r="E7" s="1102" t="s">
        <v>165</v>
      </c>
      <c r="F7" s="1102"/>
      <c r="G7" s="1103" t="str">
        <f>"Промена броја прикључака у току "&amp;'Naslovna strana'!E17&amp;". год."</f>
        <v>Промена броја прикључака у току 2023. год.</v>
      </c>
      <c r="H7" s="1104"/>
      <c r="I7" s="1104"/>
      <c r="J7" s="1099" t="s">
        <v>192</v>
      </c>
      <c r="K7" s="1118"/>
      <c r="N7" s="1024"/>
    </row>
    <row r="8" spans="2:14" ht="36.75" customHeight="1">
      <c r="B8" s="1094"/>
      <c r="C8" s="1097"/>
      <c r="D8" s="1100"/>
      <c r="E8" s="1107" t="str">
        <f>"01. јануар, "&amp;'Naslovna strana'!E17&amp;". год."</f>
        <v>01. јануар, 2023. год.</v>
      </c>
      <c r="F8" s="1108"/>
      <c r="G8" s="1119" t="s">
        <v>299</v>
      </c>
      <c r="H8" s="1109" t="s">
        <v>327</v>
      </c>
      <c r="I8" s="1121" t="s">
        <v>328</v>
      </c>
      <c r="J8" s="1088" t="str">
        <f>"31. децембар, "&amp;'Naslovna strana'!E17&amp;". год."</f>
        <v>31. децембар, 2023. год.</v>
      </c>
      <c r="K8" s="1089"/>
      <c r="N8" s="1025"/>
    </row>
    <row r="9" spans="2:17" ht="40.5" customHeight="1" thickBot="1">
      <c r="B9" s="1095"/>
      <c r="C9" s="1098"/>
      <c r="D9" s="1101"/>
      <c r="E9" s="929" t="s">
        <v>166</v>
      </c>
      <c r="F9" s="930" t="s">
        <v>167</v>
      </c>
      <c r="G9" s="1120"/>
      <c r="H9" s="1110"/>
      <c r="I9" s="1122"/>
      <c r="J9" s="929" t="s">
        <v>166</v>
      </c>
      <c r="K9" s="931" t="s">
        <v>167</v>
      </c>
      <c r="N9" s="452"/>
      <c r="O9" s="452"/>
      <c r="P9" s="452"/>
      <c r="Q9" s="452"/>
    </row>
    <row r="10" spans="2:17" ht="19.5" customHeight="1" thickTop="1">
      <c r="B10" s="1096" t="s">
        <v>159</v>
      </c>
      <c r="C10" s="983" t="s">
        <v>15</v>
      </c>
      <c r="D10" s="933" t="s">
        <v>330</v>
      </c>
      <c r="E10" s="934">
        <f aca="true" t="shared" si="0" ref="E10:K10">E11+E24</f>
        <v>0</v>
      </c>
      <c r="F10" s="984">
        <f t="shared" si="0"/>
        <v>0</v>
      </c>
      <c r="G10" s="985">
        <f t="shared" si="0"/>
        <v>0</v>
      </c>
      <c r="H10" s="986">
        <f t="shared" si="0"/>
        <v>0</v>
      </c>
      <c r="I10" s="987">
        <f t="shared" si="0"/>
        <v>0</v>
      </c>
      <c r="J10" s="934">
        <f t="shared" si="0"/>
        <v>0</v>
      </c>
      <c r="K10" s="988">
        <f t="shared" si="0"/>
        <v>0</v>
      </c>
      <c r="N10" s="1114"/>
      <c r="O10" s="1114"/>
      <c r="P10" s="1114"/>
      <c r="Q10" s="452"/>
    </row>
    <row r="11" spans="2:17" ht="18" customHeight="1">
      <c r="B11" s="1097"/>
      <c r="C11" s="944" t="s">
        <v>20</v>
      </c>
      <c r="D11" s="989" t="s">
        <v>331</v>
      </c>
      <c r="E11" s="985">
        <f>E14+E17+E21</f>
        <v>0</v>
      </c>
      <c r="F11" s="987">
        <f>F14+F17+F21</f>
        <v>0</v>
      </c>
      <c r="G11" s="985">
        <f>G14+G17+G21</f>
        <v>0</v>
      </c>
      <c r="H11" s="990">
        <f>H14+H17+H21</f>
        <v>0</v>
      </c>
      <c r="I11" s="987">
        <f>I14+I17+I21</f>
        <v>0</v>
      </c>
      <c r="J11" s="985">
        <f>J14+J17+J21</f>
        <v>0</v>
      </c>
      <c r="K11" s="987">
        <f>K14+K17+K21</f>
        <v>0</v>
      </c>
      <c r="N11" s="1115"/>
      <c r="O11" s="1115"/>
      <c r="P11" s="1115"/>
      <c r="Q11" s="452"/>
    </row>
    <row r="12" spans="2:17" ht="18" customHeight="1">
      <c r="B12" s="1097"/>
      <c r="C12" s="944" t="s">
        <v>115</v>
      </c>
      <c r="D12" s="972" t="s">
        <v>287</v>
      </c>
      <c r="E12" s="1009">
        <f aca="true" t="shared" si="1" ref="E12:K13">E15+E19+E22</f>
        <v>0</v>
      </c>
      <c r="F12" s="1010">
        <f t="shared" si="1"/>
        <v>0</v>
      </c>
      <c r="G12" s="1011">
        <f t="shared" si="1"/>
        <v>0</v>
      </c>
      <c r="H12" s="1012">
        <f t="shared" si="1"/>
        <v>0</v>
      </c>
      <c r="I12" s="1013">
        <f t="shared" si="1"/>
        <v>0</v>
      </c>
      <c r="J12" s="1011">
        <f t="shared" si="1"/>
        <v>0</v>
      </c>
      <c r="K12" s="1013">
        <f t="shared" si="1"/>
        <v>0</v>
      </c>
      <c r="N12" s="1116"/>
      <c r="O12" s="1116"/>
      <c r="P12" s="1116"/>
      <c r="Q12" s="452"/>
    </row>
    <row r="13" spans="2:17" ht="18" customHeight="1">
      <c r="B13" s="1097"/>
      <c r="C13" s="991" t="s">
        <v>17</v>
      </c>
      <c r="D13" s="992" t="s">
        <v>311</v>
      </c>
      <c r="E13" s="1011">
        <f t="shared" si="1"/>
        <v>0</v>
      </c>
      <c r="F13" s="1013">
        <f t="shared" si="1"/>
        <v>0</v>
      </c>
      <c r="G13" s="1011">
        <f t="shared" si="1"/>
        <v>0</v>
      </c>
      <c r="H13" s="1012">
        <f t="shared" si="1"/>
        <v>0</v>
      </c>
      <c r="I13" s="1013">
        <f t="shared" si="1"/>
        <v>0</v>
      </c>
      <c r="J13" s="1011">
        <f t="shared" si="1"/>
        <v>0</v>
      </c>
      <c r="K13" s="1013">
        <f t="shared" si="1"/>
        <v>0</v>
      </c>
      <c r="N13" s="1116"/>
      <c r="O13" s="1116"/>
      <c r="P13" s="1116"/>
      <c r="Q13" s="452"/>
    </row>
    <row r="14" spans="2:15" ht="17.25" customHeight="1">
      <c r="B14" s="1097"/>
      <c r="C14" s="944" t="s">
        <v>218</v>
      </c>
      <c r="D14" s="993" t="s">
        <v>333</v>
      </c>
      <c r="E14" s="994">
        <f aca="true" t="shared" si="2" ref="E14:K14">E15+E16</f>
        <v>0</v>
      </c>
      <c r="F14" s="995">
        <f t="shared" si="2"/>
        <v>0</v>
      </c>
      <c r="G14" s="996">
        <f t="shared" si="2"/>
        <v>0</v>
      </c>
      <c r="H14" s="997">
        <f t="shared" si="2"/>
        <v>0</v>
      </c>
      <c r="I14" s="995">
        <f t="shared" si="2"/>
        <v>0</v>
      </c>
      <c r="J14" s="994">
        <f t="shared" si="2"/>
        <v>0</v>
      </c>
      <c r="K14" s="995">
        <f t="shared" si="2"/>
        <v>0</v>
      </c>
      <c r="N14" s="453"/>
      <c r="O14" s="923"/>
    </row>
    <row r="15" spans="2:15" s="453" customFormat="1" ht="16.5" customHeight="1">
      <c r="B15" s="1097"/>
      <c r="C15" s="944" t="s">
        <v>222</v>
      </c>
      <c r="D15" s="998" t="s">
        <v>287</v>
      </c>
      <c r="E15" s="950"/>
      <c r="F15" s="951"/>
      <c r="G15" s="999"/>
      <c r="H15" s="953"/>
      <c r="I15" s="951"/>
      <c r="J15" s="955">
        <f>E15+G15</f>
        <v>0</v>
      </c>
      <c r="K15" s="956">
        <f>F15+H15-I15</f>
        <v>0</v>
      </c>
      <c r="O15" s="923"/>
    </row>
    <row r="16" spans="2:15" s="453" customFormat="1" ht="16.5" customHeight="1">
      <c r="B16" s="1097"/>
      <c r="C16" s="991" t="s">
        <v>223</v>
      </c>
      <c r="D16" s="992" t="s">
        <v>312</v>
      </c>
      <c r="E16" s="950"/>
      <c r="F16" s="951"/>
      <c r="G16" s="999"/>
      <c r="H16" s="953"/>
      <c r="I16" s="951"/>
      <c r="J16" s="955">
        <f>E16+G16</f>
        <v>0</v>
      </c>
      <c r="K16" s="956">
        <f>F16+H16-I16</f>
        <v>0</v>
      </c>
      <c r="O16" s="923"/>
    </row>
    <row r="17" spans="2:15" s="453" customFormat="1" ht="15" customHeight="1">
      <c r="B17" s="1097"/>
      <c r="C17" s="944" t="s">
        <v>239</v>
      </c>
      <c r="D17" s="993" t="s">
        <v>334</v>
      </c>
      <c r="E17" s="1033"/>
      <c r="F17" s="1034"/>
      <c r="G17" s="1035"/>
      <c r="H17" s="1036"/>
      <c r="I17" s="1034"/>
      <c r="J17" s="1000">
        <f>E17+G17</f>
        <v>0</v>
      </c>
      <c r="K17" s="1001">
        <f>F17+H17-I17</f>
        <v>0</v>
      </c>
      <c r="L17" s="1030"/>
      <c r="O17" s="923"/>
    </row>
    <row r="18" spans="2:15" s="453" customFormat="1" ht="16.5" customHeight="1">
      <c r="B18" s="1097"/>
      <c r="C18" s="944" t="s">
        <v>240</v>
      </c>
      <c r="D18" s="1002" t="s">
        <v>329</v>
      </c>
      <c r="E18" s="955">
        <f>E19+E20</f>
        <v>0</v>
      </c>
      <c r="F18" s="956">
        <f aca="true" t="shared" si="3" ref="F18:K18">F19+F20</f>
        <v>0</v>
      </c>
      <c r="G18" s="1037">
        <f t="shared" si="3"/>
        <v>0</v>
      </c>
      <c r="H18" s="1038">
        <f t="shared" si="3"/>
        <v>0</v>
      </c>
      <c r="I18" s="956">
        <f t="shared" si="3"/>
        <v>0</v>
      </c>
      <c r="J18" s="955">
        <f t="shared" si="3"/>
        <v>0</v>
      </c>
      <c r="K18" s="956">
        <f t="shared" si="3"/>
        <v>0</v>
      </c>
      <c r="O18" s="923"/>
    </row>
    <row r="19" spans="2:15" s="453" customFormat="1" ht="16.5" customHeight="1">
      <c r="B19" s="1097"/>
      <c r="C19" s="944" t="s">
        <v>294</v>
      </c>
      <c r="D19" s="998" t="s">
        <v>316</v>
      </c>
      <c r="E19" s="950"/>
      <c r="F19" s="951"/>
      <c r="G19" s="999"/>
      <c r="H19" s="953"/>
      <c r="I19" s="951"/>
      <c r="J19" s="955">
        <f>E19+G19</f>
        <v>0</v>
      </c>
      <c r="K19" s="956">
        <f>F19+H19-I19</f>
        <v>0</v>
      </c>
      <c r="O19" s="923"/>
    </row>
    <row r="20" spans="2:15" s="453" customFormat="1" ht="16.5" customHeight="1">
      <c r="B20" s="1097"/>
      <c r="C20" s="991" t="s">
        <v>295</v>
      </c>
      <c r="D20" s="998" t="s">
        <v>317</v>
      </c>
      <c r="E20" s="962"/>
      <c r="F20" s="963"/>
      <c r="G20" s="1003"/>
      <c r="H20" s="965"/>
      <c r="I20" s="963"/>
      <c r="J20" s="1004">
        <f>E20+G20</f>
        <v>0</v>
      </c>
      <c r="K20" s="968">
        <f>F20+H20-I20</f>
        <v>0</v>
      </c>
      <c r="O20" s="923"/>
    </row>
    <row r="21" spans="2:15" s="453" customFormat="1" ht="15" customHeight="1">
      <c r="B21" s="1097"/>
      <c r="C21" s="944" t="s">
        <v>296</v>
      </c>
      <c r="D21" s="1005" t="s">
        <v>335</v>
      </c>
      <c r="E21" s="1006">
        <f aca="true" t="shared" si="4" ref="E21:K21">E22+E23</f>
        <v>0</v>
      </c>
      <c r="F21" s="948">
        <f t="shared" si="4"/>
        <v>0</v>
      </c>
      <c r="G21" s="945">
        <f t="shared" si="4"/>
        <v>0</v>
      </c>
      <c r="H21" s="958">
        <f t="shared" si="4"/>
        <v>0</v>
      </c>
      <c r="I21" s="948">
        <f t="shared" si="4"/>
        <v>0</v>
      </c>
      <c r="J21" s="1006">
        <f t="shared" si="4"/>
        <v>0</v>
      </c>
      <c r="K21" s="948">
        <f t="shared" si="4"/>
        <v>0</v>
      </c>
      <c r="O21" s="923"/>
    </row>
    <row r="22" spans="2:15" s="453" customFormat="1" ht="16.5" customHeight="1">
      <c r="B22" s="1097"/>
      <c r="C22" s="944" t="s">
        <v>297</v>
      </c>
      <c r="D22" s="998" t="s">
        <v>287</v>
      </c>
      <c r="E22" s="950"/>
      <c r="F22" s="951"/>
      <c r="G22" s="999"/>
      <c r="H22" s="953"/>
      <c r="I22" s="951"/>
      <c r="J22" s="955">
        <f>E22+G22</f>
        <v>0</v>
      </c>
      <c r="K22" s="956">
        <f>F22+H22-I22</f>
        <v>0</v>
      </c>
      <c r="O22" s="923"/>
    </row>
    <row r="23" spans="2:17" s="453" customFormat="1" ht="16.5" customHeight="1">
      <c r="B23" s="1113"/>
      <c r="C23" s="991" t="s">
        <v>298</v>
      </c>
      <c r="D23" s="1007" t="s">
        <v>311</v>
      </c>
      <c r="E23" s="962"/>
      <c r="F23" s="963"/>
      <c r="G23" s="1003"/>
      <c r="H23" s="965"/>
      <c r="I23" s="1008"/>
      <c r="J23" s="1004">
        <f>E23+G23</f>
        <v>0</v>
      </c>
      <c r="K23" s="956">
        <f>F23+H23-I23</f>
        <v>0</v>
      </c>
      <c r="O23" s="923"/>
      <c r="Q23" s="453" t="s">
        <v>168</v>
      </c>
    </row>
    <row r="24" spans="2:11" ht="18" customHeight="1">
      <c r="B24" s="1117" t="s">
        <v>291</v>
      </c>
      <c r="C24" s="1020" t="s">
        <v>21</v>
      </c>
      <c r="D24" s="1021" t="s">
        <v>332</v>
      </c>
      <c r="E24" s="940">
        <f aca="true" t="shared" si="5" ref="E24:K24">E25</f>
        <v>0</v>
      </c>
      <c r="F24" s="1022">
        <f t="shared" si="5"/>
        <v>0</v>
      </c>
      <c r="G24" s="940">
        <f t="shared" si="5"/>
        <v>0</v>
      </c>
      <c r="H24" s="943">
        <f t="shared" si="5"/>
        <v>0</v>
      </c>
      <c r="I24" s="941">
        <f t="shared" si="5"/>
        <v>0</v>
      </c>
      <c r="J24" s="940">
        <f t="shared" si="5"/>
        <v>0</v>
      </c>
      <c r="K24" s="1023">
        <f t="shared" si="5"/>
        <v>0</v>
      </c>
    </row>
    <row r="25" spans="2:15" s="453" customFormat="1" ht="39.75" customHeight="1">
      <c r="B25" s="1113"/>
      <c r="C25" s="991" t="s">
        <v>18</v>
      </c>
      <c r="D25" s="1039" t="s">
        <v>288</v>
      </c>
      <c r="E25" s="962"/>
      <c r="F25" s="963"/>
      <c r="G25" s="1003"/>
      <c r="H25" s="965"/>
      <c r="I25" s="963"/>
      <c r="J25" s="1004">
        <f>E25+G25</f>
        <v>0</v>
      </c>
      <c r="K25" s="968">
        <f>F25+H25-I25</f>
        <v>0</v>
      </c>
      <c r="O25" s="923"/>
    </row>
    <row r="26" spans="2:12" ht="30" customHeight="1" thickBot="1">
      <c r="B26" s="1040"/>
      <c r="C26" s="1040"/>
      <c r="D26" s="1041"/>
      <c r="E26" s="1042"/>
      <c r="F26" s="1043" t="str">
        <f>"Табела ГТ-Д-4.2 Промена броја  мерних уређаја (МУ) у току "&amp;'Naslovna strana'!E17&amp;". год."</f>
        <v>Табела ГТ-Д-4.2 Промена броја  мерних уређаја (МУ) у току 2023. год.</v>
      </c>
      <c r="G26" s="981"/>
      <c r="H26" s="982"/>
      <c r="I26" s="982"/>
      <c r="J26" s="982"/>
      <c r="K26" s="981"/>
      <c r="L26" s="1040"/>
    </row>
    <row r="27" spans="2:12" ht="22.5" customHeight="1" thickTop="1">
      <c r="B27" s="1093" t="s">
        <v>292</v>
      </c>
      <c r="C27" s="1096" t="s">
        <v>284</v>
      </c>
      <c r="D27" s="1099" t="s">
        <v>290</v>
      </c>
      <c r="E27" s="1102" t="s">
        <v>165</v>
      </c>
      <c r="F27" s="1102"/>
      <c r="G27" s="1103" t="str">
        <f>"Промена броја МУ у току "&amp;'Naslovna strana'!E17&amp;". год."</f>
        <v>Промена броја МУ у току 2023. год.</v>
      </c>
      <c r="H27" s="1104"/>
      <c r="I27" s="1104"/>
      <c r="J27" s="1105"/>
      <c r="K27" s="1102" t="s">
        <v>192</v>
      </c>
      <c r="L27" s="1106"/>
    </row>
    <row r="28" spans="2:12" ht="36.75" customHeight="1">
      <c r="B28" s="1094"/>
      <c r="C28" s="1097"/>
      <c r="D28" s="1100"/>
      <c r="E28" s="1107" t="str">
        <f>"01. јануар, "&amp;'Naslovna strana'!E17&amp;". год."</f>
        <v>01. јануар, 2023. год.</v>
      </c>
      <c r="F28" s="1108"/>
      <c r="G28" s="1100" t="s">
        <v>313</v>
      </c>
      <c r="H28" s="1109" t="s">
        <v>314</v>
      </c>
      <c r="I28" s="1111" t="s">
        <v>300</v>
      </c>
      <c r="J28" s="1086" t="s">
        <v>315</v>
      </c>
      <c r="K28" s="1088" t="str">
        <f>"31. децембар, "&amp;'Naslovna strana'!E17&amp;". год."</f>
        <v>31. децембар, 2023. год.</v>
      </c>
      <c r="L28" s="1089"/>
    </row>
    <row r="29" spans="2:12" ht="40.5" customHeight="1" thickBot="1">
      <c r="B29" s="1095"/>
      <c r="C29" s="1098"/>
      <c r="D29" s="1101"/>
      <c r="E29" s="929" t="s">
        <v>285</v>
      </c>
      <c r="F29" s="930" t="s">
        <v>167</v>
      </c>
      <c r="G29" s="1101"/>
      <c r="H29" s="1110"/>
      <c r="I29" s="1112"/>
      <c r="J29" s="1087"/>
      <c r="K29" s="929" t="s">
        <v>285</v>
      </c>
      <c r="L29" s="931" t="s">
        <v>167</v>
      </c>
    </row>
    <row r="30" spans="2:12" ht="24.75" customHeight="1" thickTop="1">
      <c r="B30" s="932"/>
      <c r="C30" s="932" t="s">
        <v>15</v>
      </c>
      <c r="D30" s="933" t="s">
        <v>336</v>
      </c>
      <c r="E30" s="934">
        <f aca="true" t="shared" si="6" ref="E30:J30">E31+E46</f>
        <v>0</v>
      </c>
      <c r="F30" s="935">
        <f t="shared" si="6"/>
        <v>0</v>
      </c>
      <c r="G30" s="934">
        <f t="shared" si="6"/>
        <v>0</v>
      </c>
      <c r="H30" s="936">
        <f t="shared" si="6"/>
        <v>0</v>
      </c>
      <c r="I30" s="937">
        <f t="shared" si="6"/>
        <v>0</v>
      </c>
      <c r="J30" s="936">
        <f t="shared" si="6"/>
        <v>0</v>
      </c>
      <c r="K30" s="934">
        <f>E30+G30</f>
        <v>0</v>
      </c>
      <c r="L30" s="935">
        <f>F30+H30-J30</f>
        <v>0</v>
      </c>
    </row>
    <row r="31" spans="2:12" ht="19.5" customHeight="1">
      <c r="B31" s="938"/>
      <c r="C31" s="1014" t="s">
        <v>20</v>
      </c>
      <c r="D31" s="939" t="s">
        <v>337</v>
      </c>
      <c r="E31" s="940">
        <f aca="true" t="shared" si="7" ref="E31:J31">E32+E36+E41</f>
        <v>0</v>
      </c>
      <c r="F31" s="941">
        <f t="shared" si="7"/>
        <v>0</v>
      </c>
      <c r="G31" s="940">
        <f t="shared" si="7"/>
        <v>0</v>
      </c>
      <c r="H31" s="942">
        <f t="shared" si="7"/>
        <v>0</v>
      </c>
      <c r="I31" s="943">
        <f t="shared" si="7"/>
        <v>0</v>
      </c>
      <c r="J31" s="942">
        <f t="shared" si="7"/>
        <v>0</v>
      </c>
      <c r="K31" s="940">
        <f aca="true" t="shared" si="8" ref="K31:K56">E31+G31</f>
        <v>0</v>
      </c>
      <c r="L31" s="941">
        <f aca="true" t="shared" si="9" ref="L31:L56">F31+H31-J31</f>
        <v>0</v>
      </c>
    </row>
    <row r="32" spans="2:15" s="453" customFormat="1" ht="16.5" customHeight="1">
      <c r="B32" s="1090" t="s">
        <v>159</v>
      </c>
      <c r="C32" s="1016" t="s">
        <v>115</v>
      </c>
      <c r="D32" s="1029" t="s">
        <v>286</v>
      </c>
      <c r="E32" s="945">
        <f aca="true" t="shared" si="10" ref="E32:J32">SUM(E33:E35)</f>
        <v>0</v>
      </c>
      <c r="F32" s="946">
        <f t="shared" si="10"/>
        <v>0</v>
      </c>
      <c r="G32" s="945">
        <f t="shared" si="10"/>
        <v>0</v>
      </c>
      <c r="H32" s="947">
        <f t="shared" si="10"/>
        <v>0</v>
      </c>
      <c r="I32" s="1031">
        <f t="shared" si="10"/>
        <v>0</v>
      </c>
      <c r="J32" s="1032">
        <f t="shared" si="10"/>
        <v>0</v>
      </c>
      <c r="K32" s="945">
        <f t="shared" si="8"/>
        <v>0</v>
      </c>
      <c r="L32" s="948">
        <f t="shared" si="9"/>
        <v>0</v>
      </c>
      <c r="O32" s="923"/>
    </row>
    <row r="33" spans="2:19" s="453" customFormat="1" ht="16.5" customHeight="1">
      <c r="B33" s="1090"/>
      <c r="C33" s="949" t="s">
        <v>30</v>
      </c>
      <c r="D33" s="960" t="s">
        <v>318</v>
      </c>
      <c r="E33" s="950"/>
      <c r="F33" s="951"/>
      <c r="G33" s="950"/>
      <c r="H33" s="952"/>
      <c r="I33" s="953"/>
      <c r="J33" s="954"/>
      <c r="K33" s="955">
        <f t="shared" si="8"/>
        <v>0</v>
      </c>
      <c r="L33" s="956">
        <f t="shared" si="9"/>
        <v>0</v>
      </c>
      <c r="O33" s="923"/>
      <c r="S33" s="925"/>
    </row>
    <row r="34" spans="2:15" s="453" customFormat="1" ht="16.5" customHeight="1">
      <c r="B34" s="1090"/>
      <c r="C34" s="949" t="s">
        <v>31</v>
      </c>
      <c r="D34" s="960" t="s">
        <v>319</v>
      </c>
      <c r="E34" s="950"/>
      <c r="F34" s="951"/>
      <c r="G34" s="950"/>
      <c r="H34" s="952"/>
      <c r="I34" s="953"/>
      <c r="J34" s="954"/>
      <c r="K34" s="955">
        <f t="shared" si="8"/>
        <v>0</v>
      </c>
      <c r="L34" s="956">
        <f t="shared" si="9"/>
        <v>0</v>
      </c>
      <c r="O34" s="923"/>
    </row>
    <row r="35" spans="2:15" s="453" customFormat="1" ht="16.5" customHeight="1">
      <c r="B35" s="1090"/>
      <c r="C35" s="949" t="s">
        <v>96</v>
      </c>
      <c r="D35" s="1027" t="s">
        <v>321</v>
      </c>
      <c r="E35" s="999"/>
      <c r="F35" s="951"/>
      <c r="G35" s="973"/>
      <c r="H35" s="975"/>
      <c r="I35" s="976"/>
      <c r="J35" s="1017"/>
      <c r="K35" s="955">
        <f t="shared" si="8"/>
        <v>0</v>
      </c>
      <c r="L35" s="979">
        <f t="shared" si="9"/>
        <v>0</v>
      </c>
      <c r="O35" s="923"/>
    </row>
    <row r="36" spans="2:15" s="453" customFormat="1" ht="30" customHeight="1">
      <c r="B36" s="1090"/>
      <c r="C36" s="1015" t="s">
        <v>17</v>
      </c>
      <c r="D36" s="1028" t="s">
        <v>322</v>
      </c>
      <c r="E36" s="945">
        <f aca="true" t="shared" si="11" ref="E36:J36">+E37+E38+E39+E40</f>
        <v>0</v>
      </c>
      <c r="F36" s="957">
        <f t="shared" si="11"/>
        <v>0</v>
      </c>
      <c r="G36" s="945">
        <f t="shared" si="11"/>
        <v>0</v>
      </c>
      <c r="H36" s="947">
        <f t="shared" si="11"/>
        <v>0</v>
      </c>
      <c r="I36" s="958">
        <f t="shared" si="11"/>
        <v>0</v>
      </c>
      <c r="J36" s="957">
        <f t="shared" si="11"/>
        <v>0</v>
      </c>
      <c r="K36" s="945">
        <f t="shared" si="8"/>
        <v>0</v>
      </c>
      <c r="L36" s="948">
        <f t="shared" si="9"/>
        <v>0</v>
      </c>
      <c r="O36" s="924"/>
    </row>
    <row r="37" spans="2:15" s="453" customFormat="1" ht="16.5" customHeight="1">
      <c r="B37" s="1090"/>
      <c r="C37" s="949" t="s">
        <v>52</v>
      </c>
      <c r="D37" s="960" t="s">
        <v>318</v>
      </c>
      <c r="E37" s="950"/>
      <c r="F37" s="951"/>
      <c r="G37" s="950"/>
      <c r="H37" s="952"/>
      <c r="I37" s="953"/>
      <c r="J37" s="954"/>
      <c r="K37" s="955">
        <f t="shared" si="8"/>
        <v>0</v>
      </c>
      <c r="L37" s="956">
        <f t="shared" si="9"/>
        <v>0</v>
      </c>
      <c r="O37" s="924"/>
    </row>
    <row r="38" spans="2:15" s="453" customFormat="1" ht="16.5" customHeight="1">
      <c r="B38" s="1090"/>
      <c r="C38" s="949" t="s">
        <v>60</v>
      </c>
      <c r="D38" s="960" t="s">
        <v>319</v>
      </c>
      <c r="E38" s="950"/>
      <c r="F38" s="951"/>
      <c r="G38" s="950"/>
      <c r="H38" s="952"/>
      <c r="I38" s="953"/>
      <c r="J38" s="954"/>
      <c r="K38" s="955">
        <f t="shared" si="8"/>
        <v>0</v>
      </c>
      <c r="L38" s="956">
        <f t="shared" si="9"/>
        <v>0</v>
      </c>
      <c r="O38" s="924"/>
    </row>
    <row r="39" spans="2:15" s="453" customFormat="1" ht="16.5" customHeight="1">
      <c r="B39" s="1090"/>
      <c r="C39" s="949" t="s">
        <v>194</v>
      </c>
      <c r="D39" s="960" t="s">
        <v>320</v>
      </c>
      <c r="E39" s="950"/>
      <c r="F39" s="951"/>
      <c r="G39" s="950"/>
      <c r="H39" s="952"/>
      <c r="I39" s="953"/>
      <c r="J39" s="954"/>
      <c r="K39" s="955">
        <f t="shared" si="8"/>
        <v>0</v>
      </c>
      <c r="L39" s="956">
        <f t="shared" si="9"/>
        <v>0</v>
      </c>
      <c r="O39" s="924"/>
    </row>
    <row r="40" spans="2:15" s="453" customFormat="1" ht="16.5" customHeight="1">
      <c r="B40" s="1090"/>
      <c r="C40" s="949" t="s">
        <v>306</v>
      </c>
      <c r="D40" s="998" t="s">
        <v>326</v>
      </c>
      <c r="E40" s="950"/>
      <c r="F40" s="951"/>
      <c r="G40" s="950"/>
      <c r="H40" s="952"/>
      <c r="I40" s="953"/>
      <c r="J40" s="954"/>
      <c r="K40" s="955">
        <f t="shared" si="8"/>
        <v>0</v>
      </c>
      <c r="L40" s="956">
        <f t="shared" si="9"/>
        <v>0</v>
      </c>
      <c r="O40" s="924"/>
    </row>
    <row r="41" spans="2:15" s="453" customFormat="1" ht="32.25" customHeight="1">
      <c r="B41" s="1090"/>
      <c r="C41" s="1016" t="s">
        <v>218</v>
      </c>
      <c r="D41" s="1028" t="s">
        <v>323</v>
      </c>
      <c r="E41" s="945">
        <f>SUM(E42:E45)</f>
        <v>0</v>
      </c>
      <c r="F41" s="957">
        <f aca="true" t="shared" si="12" ref="F41:L41">SUM(F42:F45)</f>
        <v>0</v>
      </c>
      <c r="G41" s="945">
        <f t="shared" si="12"/>
        <v>0</v>
      </c>
      <c r="H41" s="947">
        <f t="shared" si="12"/>
        <v>0</v>
      </c>
      <c r="I41" s="958">
        <f t="shared" si="12"/>
        <v>0</v>
      </c>
      <c r="J41" s="957">
        <f t="shared" si="12"/>
        <v>0</v>
      </c>
      <c r="K41" s="945">
        <f t="shared" si="8"/>
        <v>0</v>
      </c>
      <c r="L41" s="948">
        <f t="shared" si="12"/>
        <v>0</v>
      </c>
      <c r="O41" s="924"/>
    </row>
    <row r="42" spans="2:15" s="453" customFormat="1" ht="18" customHeight="1">
      <c r="B42" s="959"/>
      <c r="C42" s="949" t="s">
        <v>307</v>
      </c>
      <c r="D42" s="960" t="s">
        <v>318</v>
      </c>
      <c r="E42" s="950"/>
      <c r="F42" s="951"/>
      <c r="G42" s="950"/>
      <c r="H42" s="952"/>
      <c r="I42" s="953"/>
      <c r="J42" s="954"/>
      <c r="K42" s="955">
        <f t="shared" si="8"/>
        <v>0</v>
      </c>
      <c r="L42" s="956">
        <f t="shared" si="9"/>
        <v>0</v>
      </c>
      <c r="O42" s="924"/>
    </row>
    <row r="43" spans="2:15" s="453" customFormat="1" ht="18" customHeight="1">
      <c r="B43" s="959"/>
      <c r="C43" s="949" t="s">
        <v>308</v>
      </c>
      <c r="D43" s="960" t="s">
        <v>319</v>
      </c>
      <c r="E43" s="950"/>
      <c r="F43" s="951"/>
      <c r="G43" s="950"/>
      <c r="H43" s="952"/>
      <c r="I43" s="953"/>
      <c r="J43" s="954"/>
      <c r="K43" s="955">
        <f t="shared" si="8"/>
        <v>0</v>
      </c>
      <c r="L43" s="956">
        <f t="shared" si="9"/>
        <v>0</v>
      </c>
      <c r="O43" s="924"/>
    </row>
    <row r="44" spans="2:15" s="453" customFormat="1" ht="18" customHeight="1">
      <c r="B44" s="959"/>
      <c r="C44" s="949" t="s">
        <v>309</v>
      </c>
      <c r="D44" s="960" t="s">
        <v>320</v>
      </c>
      <c r="E44" s="950"/>
      <c r="F44" s="951"/>
      <c r="G44" s="950"/>
      <c r="H44" s="952"/>
      <c r="I44" s="953"/>
      <c r="J44" s="954"/>
      <c r="K44" s="955">
        <f t="shared" si="8"/>
        <v>0</v>
      </c>
      <c r="L44" s="956">
        <f t="shared" si="9"/>
        <v>0</v>
      </c>
      <c r="O44" s="924"/>
    </row>
    <row r="45" spans="2:15" s="453" customFormat="1" ht="18" customHeight="1">
      <c r="B45" s="1019"/>
      <c r="C45" s="949" t="s">
        <v>310</v>
      </c>
      <c r="D45" s="961" t="s">
        <v>326</v>
      </c>
      <c r="E45" s="962"/>
      <c r="F45" s="963"/>
      <c r="G45" s="962"/>
      <c r="H45" s="964"/>
      <c r="I45" s="965"/>
      <c r="J45" s="966"/>
      <c r="K45" s="967">
        <f t="shared" si="8"/>
        <v>0</v>
      </c>
      <c r="L45" s="968">
        <f t="shared" si="9"/>
        <v>0</v>
      </c>
      <c r="O45" s="924"/>
    </row>
    <row r="46" spans="2:15" s="453" customFormat="1" ht="16.5" customHeight="1">
      <c r="B46" s="1091" t="s">
        <v>169</v>
      </c>
      <c r="C46" s="969" t="s">
        <v>21</v>
      </c>
      <c r="D46" s="939" t="s">
        <v>338</v>
      </c>
      <c r="E46" s="940">
        <f aca="true" t="shared" si="13" ref="E46:J46">E47+E52</f>
        <v>0</v>
      </c>
      <c r="F46" s="941">
        <f t="shared" si="13"/>
        <v>0</v>
      </c>
      <c r="G46" s="940">
        <f t="shared" si="13"/>
        <v>0</v>
      </c>
      <c r="H46" s="970">
        <f t="shared" si="13"/>
        <v>0</v>
      </c>
      <c r="I46" s="943">
        <f t="shared" si="13"/>
        <v>0</v>
      </c>
      <c r="J46" s="942">
        <f t="shared" si="13"/>
        <v>0</v>
      </c>
      <c r="K46" s="940">
        <f t="shared" si="8"/>
        <v>0</v>
      </c>
      <c r="L46" s="941">
        <f t="shared" si="9"/>
        <v>0</v>
      </c>
      <c r="O46" s="924"/>
    </row>
    <row r="47" spans="2:15" ht="25.5">
      <c r="B47" s="1090"/>
      <c r="C47" s="1016" t="s">
        <v>18</v>
      </c>
      <c r="D47" s="1028" t="s">
        <v>324</v>
      </c>
      <c r="E47" s="945">
        <f aca="true" t="shared" si="14" ref="E47:J47">+E48+E49+E50+E51</f>
        <v>0</v>
      </c>
      <c r="F47" s="957">
        <f t="shared" si="14"/>
        <v>0</v>
      </c>
      <c r="G47" s="945">
        <f t="shared" si="14"/>
        <v>0</v>
      </c>
      <c r="H47" s="947">
        <f t="shared" si="14"/>
        <v>0</v>
      </c>
      <c r="I47" s="958">
        <f t="shared" si="14"/>
        <v>0</v>
      </c>
      <c r="J47" s="957">
        <f t="shared" si="14"/>
        <v>0</v>
      </c>
      <c r="K47" s="945">
        <f t="shared" si="8"/>
        <v>0</v>
      </c>
      <c r="L47" s="948">
        <f t="shared" si="9"/>
        <v>0</v>
      </c>
      <c r="N47" s="453"/>
      <c r="O47" s="924"/>
    </row>
    <row r="48" spans="2:15" ht="16.5" customHeight="1">
      <c r="B48" s="1090"/>
      <c r="C48" s="949" t="s">
        <v>134</v>
      </c>
      <c r="D48" s="960" t="s">
        <v>318</v>
      </c>
      <c r="E48" s="950"/>
      <c r="F48" s="951"/>
      <c r="G48" s="950"/>
      <c r="H48" s="952"/>
      <c r="I48" s="953"/>
      <c r="J48" s="954"/>
      <c r="K48" s="955">
        <f t="shared" si="8"/>
        <v>0</v>
      </c>
      <c r="L48" s="956">
        <f t="shared" si="9"/>
        <v>0</v>
      </c>
      <c r="N48" s="453"/>
      <c r="O48" s="924"/>
    </row>
    <row r="49" spans="2:15" ht="16.5" customHeight="1">
      <c r="B49" s="1090"/>
      <c r="C49" s="949" t="s">
        <v>135</v>
      </c>
      <c r="D49" s="960" t="s">
        <v>319</v>
      </c>
      <c r="E49" s="950"/>
      <c r="F49" s="951"/>
      <c r="G49" s="950"/>
      <c r="H49" s="952"/>
      <c r="I49" s="953"/>
      <c r="J49" s="954"/>
      <c r="K49" s="955">
        <f t="shared" si="8"/>
        <v>0</v>
      </c>
      <c r="L49" s="956">
        <f t="shared" si="9"/>
        <v>0</v>
      </c>
      <c r="N49" s="453"/>
      <c r="O49" s="924"/>
    </row>
    <row r="50" spans="2:15" ht="16.5" customHeight="1">
      <c r="B50" s="1090"/>
      <c r="C50" s="949" t="s">
        <v>225</v>
      </c>
      <c r="D50" s="960" t="s">
        <v>320</v>
      </c>
      <c r="E50" s="950"/>
      <c r="F50" s="951"/>
      <c r="G50" s="950"/>
      <c r="H50" s="952"/>
      <c r="I50" s="953"/>
      <c r="J50" s="954"/>
      <c r="K50" s="955">
        <f t="shared" si="8"/>
        <v>0</v>
      </c>
      <c r="L50" s="956">
        <f t="shared" si="9"/>
        <v>0</v>
      </c>
      <c r="N50" s="453"/>
      <c r="O50" s="924"/>
    </row>
    <row r="51" spans="2:15" ht="16.5" customHeight="1">
      <c r="B51" s="1090"/>
      <c r="C51" s="949" t="s">
        <v>301</v>
      </c>
      <c r="D51" s="998" t="s">
        <v>326</v>
      </c>
      <c r="E51" s="950"/>
      <c r="F51" s="951"/>
      <c r="G51" s="950"/>
      <c r="H51" s="952"/>
      <c r="I51" s="953"/>
      <c r="J51" s="954"/>
      <c r="K51" s="955">
        <f t="shared" si="8"/>
        <v>0</v>
      </c>
      <c r="L51" s="956">
        <f t="shared" si="9"/>
        <v>0</v>
      </c>
      <c r="N51" s="453"/>
      <c r="O51" s="924"/>
    </row>
    <row r="52" spans="2:15" ht="25.5">
      <c r="B52" s="1090"/>
      <c r="C52" s="1016" t="s">
        <v>19</v>
      </c>
      <c r="D52" s="1028" t="s">
        <v>325</v>
      </c>
      <c r="E52" s="945">
        <f aca="true" t="shared" si="15" ref="E52:J52">SUM(E53:E56)</f>
        <v>0</v>
      </c>
      <c r="F52" s="957">
        <f t="shared" si="15"/>
        <v>0</v>
      </c>
      <c r="G52" s="945">
        <f t="shared" si="15"/>
        <v>0</v>
      </c>
      <c r="H52" s="947">
        <f t="shared" si="15"/>
        <v>0</v>
      </c>
      <c r="I52" s="958">
        <f t="shared" si="15"/>
        <v>0</v>
      </c>
      <c r="J52" s="957">
        <f t="shared" si="15"/>
        <v>0</v>
      </c>
      <c r="K52" s="945">
        <f t="shared" si="8"/>
        <v>0</v>
      </c>
      <c r="L52" s="948">
        <f t="shared" si="9"/>
        <v>0</v>
      </c>
      <c r="N52" s="453"/>
      <c r="O52" s="924"/>
    </row>
    <row r="53" spans="2:12" ht="16.5" customHeight="1">
      <c r="B53" s="1090"/>
      <c r="C53" s="971" t="s">
        <v>302</v>
      </c>
      <c r="D53" s="972" t="s">
        <v>318</v>
      </c>
      <c r="E53" s="973"/>
      <c r="F53" s="974"/>
      <c r="G53" s="973"/>
      <c r="H53" s="975"/>
      <c r="I53" s="976"/>
      <c r="J53" s="977"/>
      <c r="K53" s="978">
        <f t="shared" si="8"/>
        <v>0</v>
      </c>
      <c r="L53" s="979">
        <f t="shared" si="9"/>
        <v>0</v>
      </c>
    </row>
    <row r="54" spans="2:12" ht="16.5" customHeight="1">
      <c r="B54" s="1090"/>
      <c r="C54" s="980" t="s">
        <v>303</v>
      </c>
      <c r="D54" s="960" t="s">
        <v>319</v>
      </c>
      <c r="E54" s="950"/>
      <c r="F54" s="951"/>
      <c r="G54" s="950"/>
      <c r="H54" s="952"/>
      <c r="I54" s="953"/>
      <c r="J54" s="954"/>
      <c r="K54" s="955">
        <f t="shared" si="8"/>
        <v>0</v>
      </c>
      <c r="L54" s="956">
        <f t="shared" si="9"/>
        <v>0</v>
      </c>
    </row>
    <row r="55" spans="2:12" ht="16.5" customHeight="1">
      <c r="B55" s="1090"/>
      <c r="C55" s="980" t="s">
        <v>304</v>
      </c>
      <c r="D55" s="960" t="s">
        <v>320</v>
      </c>
      <c r="E55" s="950"/>
      <c r="F55" s="951"/>
      <c r="G55" s="950"/>
      <c r="H55" s="952"/>
      <c r="I55" s="953"/>
      <c r="J55" s="954"/>
      <c r="K55" s="955">
        <f t="shared" si="8"/>
        <v>0</v>
      </c>
      <c r="L55" s="956">
        <f t="shared" si="9"/>
        <v>0</v>
      </c>
    </row>
    <row r="56" spans="2:12" ht="16.5" customHeight="1">
      <c r="B56" s="1092"/>
      <c r="C56" s="1026" t="s">
        <v>305</v>
      </c>
      <c r="D56" s="961" t="s">
        <v>326</v>
      </c>
      <c r="E56" s="962"/>
      <c r="F56" s="963"/>
      <c r="G56" s="962"/>
      <c r="H56" s="964"/>
      <c r="I56" s="965"/>
      <c r="J56" s="966"/>
      <c r="K56" s="967">
        <f t="shared" si="8"/>
        <v>0</v>
      </c>
      <c r="L56" s="968">
        <f t="shared" si="9"/>
        <v>0</v>
      </c>
    </row>
    <row r="57" ht="12.75">
      <c r="C57" s="928"/>
    </row>
    <row r="58" ht="12.75">
      <c r="C58" s="928"/>
    </row>
    <row r="59" ht="12.75">
      <c r="C59" s="928"/>
    </row>
    <row r="65" ht="14.25">
      <c r="D65" s="926"/>
    </row>
  </sheetData>
  <sheetProtection/>
  <mergeCells count="32">
    <mergeCell ref="E4:G4"/>
    <mergeCell ref="B7:B9"/>
    <mergeCell ref="C7:C9"/>
    <mergeCell ref="D7:D9"/>
    <mergeCell ref="E7:F7"/>
    <mergeCell ref="G7:I7"/>
    <mergeCell ref="J7:K7"/>
    <mergeCell ref="E8:F8"/>
    <mergeCell ref="G8:G9"/>
    <mergeCell ref="H8:H9"/>
    <mergeCell ref="I8:I9"/>
    <mergeCell ref="J8:K8"/>
    <mergeCell ref="E28:F28"/>
    <mergeCell ref="G28:G29"/>
    <mergeCell ref="H28:H29"/>
    <mergeCell ref="I28:I29"/>
    <mergeCell ref="B10:B23"/>
    <mergeCell ref="N10:P10"/>
    <mergeCell ref="N11:P11"/>
    <mergeCell ref="N12:P12"/>
    <mergeCell ref="N13:P13"/>
    <mergeCell ref="B24:B25"/>
    <mergeCell ref="J28:J29"/>
    <mergeCell ref="K28:L28"/>
    <mergeCell ref="B32:B41"/>
    <mergeCell ref="B46:B56"/>
    <mergeCell ref="B27:B29"/>
    <mergeCell ref="C27:C29"/>
    <mergeCell ref="D27:D29"/>
    <mergeCell ref="E27:F27"/>
    <mergeCell ref="G27:J27"/>
    <mergeCell ref="K27:L27"/>
  </mergeCells>
  <printOptions horizontalCentered="1"/>
  <pageMargins left="0.393700787401575" right="0.196850393700787" top="0.354330708661417" bottom="0.196850393700787" header="0.275590551181102" footer="0.393700787401575"/>
  <pageSetup fitToHeight="1" fitToWidth="1" horizontalDpi="600" verticalDpi="600" orientation="landscape" paperSize="9" scale="48" r:id="rId3"/>
  <headerFooter alignWithMargins="0">
    <oddFooter>&amp;CСтрана &amp;P / &amp;N</oddFooter>
  </headerFooter>
  <ignoredErrors>
    <ignoredError sqref="J15:K16 K33:L40 K42:L57 J25:K25 J17 E18:I18" unlockedFormula="1"/>
    <ignoredError sqref="K41:L41 J18:K18 J19:K24" formula="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zoomScale="96" zoomScaleNormal="96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398" customWidth="1"/>
    <col min="2" max="2" width="10.140625" style="399" customWidth="1"/>
    <col min="3" max="3" width="34.00390625" style="398" customWidth="1"/>
    <col min="4" max="13" width="12.7109375" style="398" customWidth="1"/>
    <col min="14" max="16" width="12.7109375" style="397" customWidth="1"/>
    <col min="17" max="17" width="12.7109375" style="398" customWidth="1"/>
    <col min="18" max="18" width="0.13671875" style="398" customWidth="1"/>
    <col min="19" max="16384" width="9.140625" style="398" customWidth="1"/>
  </cols>
  <sheetData>
    <row r="1" spans="1:16" s="356" customFormat="1" ht="15" customHeight="1">
      <c r="A1" s="348"/>
      <c r="B1" s="349" t="s">
        <v>14</v>
      </c>
      <c r="C1" s="350"/>
      <c r="D1" s="351"/>
      <c r="E1" s="351"/>
      <c r="F1" s="351"/>
      <c r="G1" s="351"/>
      <c r="H1" s="351"/>
      <c r="I1" s="352"/>
      <c r="J1" s="353"/>
      <c r="K1" s="348"/>
      <c r="L1" s="348"/>
      <c r="M1" s="354"/>
      <c r="N1" s="354"/>
      <c r="O1" s="354"/>
      <c r="P1" s="355"/>
    </row>
    <row r="2" spans="1:16" s="356" customFormat="1" ht="15" customHeight="1">
      <c r="A2" s="348"/>
      <c r="B2" s="357"/>
      <c r="C2" s="350"/>
      <c r="D2" s="348"/>
      <c r="E2" s="348"/>
      <c r="F2" s="348"/>
      <c r="G2" s="348"/>
      <c r="H2" s="358"/>
      <c r="I2" s="359"/>
      <c r="J2" s="358"/>
      <c r="K2" s="358"/>
      <c r="L2" s="358"/>
      <c r="M2" s="348"/>
      <c r="N2" s="354"/>
      <c r="O2" s="354"/>
      <c r="P2" s="355"/>
    </row>
    <row r="3" spans="1:16" s="356" customFormat="1" ht="15" customHeight="1">
      <c r="A3" s="348"/>
      <c r="B3" s="360" t="str">
        <f>+CONCATENATE('Naslovna strana'!B13," ",'Naslovna strana'!E13)</f>
        <v>Назив оператора система: </v>
      </c>
      <c r="C3" s="350"/>
      <c r="D3" s="348"/>
      <c r="E3" s="348"/>
      <c r="F3" s="348"/>
      <c r="G3" s="348"/>
      <c r="H3" s="358"/>
      <c r="I3" s="359"/>
      <c r="J3" s="358"/>
      <c r="K3" s="358"/>
      <c r="L3" s="358"/>
      <c r="M3" s="348"/>
      <c r="N3" s="354"/>
      <c r="O3" s="361"/>
      <c r="P3" s="355"/>
    </row>
    <row r="4" spans="1:16" s="368" customFormat="1" ht="15" customHeight="1">
      <c r="A4" s="358"/>
      <c r="B4" s="362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363"/>
      <c r="D4" s="364"/>
      <c r="E4" s="358"/>
      <c r="F4" s="365"/>
      <c r="G4" s="358"/>
      <c r="H4" s="358"/>
      <c r="I4" s="359"/>
      <c r="J4" s="358"/>
      <c r="K4" s="358"/>
      <c r="L4" s="358"/>
      <c r="M4" s="358"/>
      <c r="N4" s="366"/>
      <c r="O4" s="366"/>
      <c r="P4" s="367"/>
    </row>
    <row r="5" spans="1:16" s="368" customFormat="1" ht="15" customHeight="1">
      <c r="A5" s="358"/>
      <c r="B5" s="362" t="str">
        <f>+CONCATENATE('Naslovna strana'!B27," ",'Naslovna strana'!E27)</f>
        <v>Датум обраде: </v>
      </c>
      <c r="C5" s="363"/>
      <c r="D5" s="364"/>
      <c r="E5" s="358"/>
      <c r="F5" s="365"/>
      <c r="G5" s="358"/>
      <c r="H5" s="358"/>
      <c r="I5" s="359"/>
      <c r="J5" s="358"/>
      <c r="K5" s="358"/>
      <c r="L5" s="358"/>
      <c r="M5" s="358"/>
      <c r="N5" s="366"/>
      <c r="O5" s="366"/>
      <c r="P5" s="367"/>
    </row>
    <row r="6" spans="1:17" s="356" customFormat="1" ht="21.75" customHeight="1" thickBot="1">
      <c r="A6" s="348"/>
      <c r="B6" s="348"/>
      <c r="C6" s="369"/>
      <c r="D6" s="1127" t="str">
        <f>"Табела ГT-Д-5.1 Месечне потрошње домаћинстава по групама формираним на основу остварене годишње потрошње појединачних домаћинстава у "&amp;'Naslovna strana'!E17&amp;". год."</f>
        <v>Табела ГT-Д-5.1 Месечне потрошње домаћинстава по групама формираним на основу остварене годишње потрошње појединачних домаћинстава у 2023. год.</v>
      </c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881" t="s">
        <v>265</v>
      </c>
    </row>
    <row r="7" spans="1:18" s="373" customFormat="1" ht="28.5" customHeight="1" thickTop="1">
      <c r="A7" s="371"/>
      <c r="B7" s="1128" t="s">
        <v>24</v>
      </c>
      <c r="C7" s="594" t="s">
        <v>116</v>
      </c>
      <c r="D7" s="595" t="s">
        <v>33</v>
      </c>
      <c r="E7" s="596" t="s">
        <v>34</v>
      </c>
      <c r="F7" s="596" t="s">
        <v>35</v>
      </c>
      <c r="G7" s="596" t="s">
        <v>36</v>
      </c>
      <c r="H7" s="596" t="s">
        <v>37</v>
      </c>
      <c r="I7" s="597" t="s">
        <v>38</v>
      </c>
      <c r="J7" s="598" t="s">
        <v>39</v>
      </c>
      <c r="K7" s="596" t="s">
        <v>40</v>
      </c>
      <c r="L7" s="596" t="s">
        <v>41</v>
      </c>
      <c r="M7" s="596" t="s">
        <v>42</v>
      </c>
      <c r="N7" s="599" t="s">
        <v>43</v>
      </c>
      <c r="O7" s="600" t="s">
        <v>44</v>
      </c>
      <c r="P7" s="1130" t="s">
        <v>117</v>
      </c>
      <c r="Q7" s="1132" t="s">
        <v>172</v>
      </c>
      <c r="R7" s="372"/>
    </row>
    <row r="8" spans="1:17" s="373" customFormat="1" ht="20.25" customHeight="1" thickBot="1">
      <c r="A8" s="371"/>
      <c r="B8" s="1129"/>
      <c r="C8" s="601" t="s">
        <v>118</v>
      </c>
      <c r="D8" s="602">
        <v>31</v>
      </c>
      <c r="E8" s="603">
        <v>28</v>
      </c>
      <c r="F8" s="604">
        <v>31</v>
      </c>
      <c r="G8" s="604">
        <v>30</v>
      </c>
      <c r="H8" s="603">
        <v>31</v>
      </c>
      <c r="I8" s="605">
        <v>30</v>
      </c>
      <c r="J8" s="606">
        <v>31</v>
      </c>
      <c r="K8" s="603">
        <v>31</v>
      </c>
      <c r="L8" s="604">
        <v>30</v>
      </c>
      <c r="M8" s="604">
        <v>31</v>
      </c>
      <c r="N8" s="607">
        <v>30</v>
      </c>
      <c r="O8" s="608">
        <v>31</v>
      </c>
      <c r="P8" s="1131"/>
      <c r="Q8" s="1133"/>
    </row>
    <row r="9" spans="1:17" s="375" customFormat="1" ht="52.5" customHeight="1" thickTop="1">
      <c r="A9" s="374"/>
      <c r="B9" s="615" t="s">
        <v>15</v>
      </c>
      <c r="C9" s="376" t="s">
        <v>280</v>
      </c>
      <c r="D9" s="377">
        <f aca="true" t="shared" si="0" ref="D9:Q9">SUM(D10:D16)</f>
        <v>0</v>
      </c>
      <c r="E9" s="378">
        <f t="shared" si="0"/>
        <v>0</v>
      </c>
      <c r="F9" s="378">
        <f t="shared" si="0"/>
        <v>0</v>
      </c>
      <c r="G9" s="378">
        <f t="shared" si="0"/>
        <v>0</v>
      </c>
      <c r="H9" s="378">
        <f t="shared" si="0"/>
        <v>0</v>
      </c>
      <c r="I9" s="379">
        <f t="shared" si="0"/>
        <v>0</v>
      </c>
      <c r="J9" s="380">
        <f t="shared" si="0"/>
        <v>0</v>
      </c>
      <c r="K9" s="378">
        <f t="shared" si="0"/>
        <v>0</v>
      </c>
      <c r="L9" s="378">
        <f t="shared" si="0"/>
        <v>0</v>
      </c>
      <c r="M9" s="378">
        <f t="shared" si="0"/>
        <v>0</v>
      </c>
      <c r="N9" s="378">
        <f t="shared" si="0"/>
        <v>0</v>
      </c>
      <c r="O9" s="1049">
        <f t="shared" si="0"/>
        <v>0</v>
      </c>
      <c r="P9" s="904">
        <f t="shared" si="0"/>
        <v>0</v>
      </c>
      <c r="Q9" s="609">
        <f t="shared" si="0"/>
        <v>0</v>
      </c>
    </row>
    <row r="10" spans="1:17" s="375" customFormat="1" ht="13.5" customHeight="1">
      <c r="A10" s="374"/>
      <c r="B10" s="615" t="s">
        <v>16</v>
      </c>
      <c r="C10" s="914">
        <v>0</v>
      </c>
      <c r="D10" s="877"/>
      <c r="E10" s="878"/>
      <c r="F10" s="878"/>
      <c r="G10" s="878"/>
      <c r="H10" s="878"/>
      <c r="I10" s="879"/>
      <c r="J10" s="880"/>
      <c r="K10" s="878"/>
      <c r="L10" s="878"/>
      <c r="M10" s="878"/>
      <c r="N10" s="878"/>
      <c r="O10" s="879"/>
      <c r="P10" s="1045">
        <f>SUM(D10:O10)</f>
        <v>0</v>
      </c>
      <c r="Q10" s="610"/>
    </row>
    <row r="11" spans="1:17" s="375" customFormat="1" ht="13.5" customHeight="1">
      <c r="A11" s="374"/>
      <c r="B11" s="615" t="s">
        <v>71</v>
      </c>
      <c r="C11" s="1044" t="s">
        <v>339</v>
      </c>
      <c r="D11" s="381"/>
      <c r="E11" s="382"/>
      <c r="F11" s="382"/>
      <c r="G11" s="382"/>
      <c r="H11" s="382"/>
      <c r="I11" s="383"/>
      <c r="J11" s="384"/>
      <c r="K11" s="382"/>
      <c r="L11" s="382"/>
      <c r="M11" s="382"/>
      <c r="N11" s="382"/>
      <c r="O11" s="383"/>
      <c r="P11" s="1046">
        <f aca="true" t="shared" si="1" ref="P11:P16">SUM(D11:O11)</f>
        <v>0</v>
      </c>
      <c r="Q11" s="611"/>
    </row>
    <row r="12" spans="1:17" s="375" customFormat="1" ht="13.5" customHeight="1">
      <c r="A12" s="374"/>
      <c r="B12" s="615" t="s">
        <v>93</v>
      </c>
      <c r="C12" s="915" t="s">
        <v>340</v>
      </c>
      <c r="D12" s="381"/>
      <c r="E12" s="382"/>
      <c r="F12" s="382"/>
      <c r="G12" s="382"/>
      <c r="H12" s="382"/>
      <c r="I12" s="383"/>
      <c r="J12" s="384"/>
      <c r="K12" s="382"/>
      <c r="L12" s="382"/>
      <c r="M12" s="382"/>
      <c r="N12" s="382"/>
      <c r="O12" s="383"/>
      <c r="P12" s="1046">
        <f t="shared" si="1"/>
        <v>0</v>
      </c>
      <c r="Q12" s="611"/>
    </row>
    <row r="13" spans="1:17" s="389" customFormat="1" ht="13.5" customHeight="1">
      <c r="A13" s="614"/>
      <c r="B13" s="615" t="s">
        <v>133</v>
      </c>
      <c r="C13" s="915" t="s">
        <v>341</v>
      </c>
      <c r="D13" s="385"/>
      <c r="E13" s="386"/>
      <c r="F13" s="386"/>
      <c r="G13" s="386"/>
      <c r="H13" s="386"/>
      <c r="I13" s="387"/>
      <c r="J13" s="388"/>
      <c r="K13" s="386"/>
      <c r="L13" s="386"/>
      <c r="M13" s="386"/>
      <c r="N13" s="386"/>
      <c r="O13" s="387"/>
      <c r="P13" s="1047">
        <f t="shared" si="1"/>
        <v>0</v>
      </c>
      <c r="Q13" s="612"/>
    </row>
    <row r="14" spans="1:17" s="375" customFormat="1" ht="13.5" customHeight="1">
      <c r="A14" s="613"/>
      <c r="B14" s="615" t="s">
        <v>146</v>
      </c>
      <c r="C14" s="1044" t="s">
        <v>342</v>
      </c>
      <c r="D14" s="381"/>
      <c r="E14" s="382"/>
      <c r="F14" s="382"/>
      <c r="G14" s="382"/>
      <c r="H14" s="382"/>
      <c r="I14" s="383"/>
      <c r="J14" s="384"/>
      <c r="K14" s="382"/>
      <c r="L14" s="382"/>
      <c r="M14" s="382"/>
      <c r="N14" s="382"/>
      <c r="O14" s="383"/>
      <c r="P14" s="1046">
        <f t="shared" si="1"/>
        <v>0</v>
      </c>
      <c r="Q14" s="611"/>
    </row>
    <row r="15" spans="1:17" s="375" customFormat="1" ht="13.5" customHeight="1">
      <c r="A15" s="613"/>
      <c r="B15" s="615" t="s">
        <v>229</v>
      </c>
      <c r="C15" s="915" t="s">
        <v>343</v>
      </c>
      <c r="D15" s="381"/>
      <c r="E15" s="382"/>
      <c r="F15" s="382"/>
      <c r="G15" s="382"/>
      <c r="H15" s="382"/>
      <c r="I15" s="383"/>
      <c r="J15" s="384"/>
      <c r="K15" s="382"/>
      <c r="L15" s="382"/>
      <c r="M15" s="382"/>
      <c r="N15" s="382"/>
      <c r="O15" s="383"/>
      <c r="P15" s="1046">
        <f t="shared" si="1"/>
        <v>0</v>
      </c>
      <c r="Q15" s="611"/>
    </row>
    <row r="16" spans="1:17" s="375" customFormat="1" ht="13.5" customHeight="1" thickBot="1">
      <c r="A16" s="613"/>
      <c r="B16" s="618" t="s">
        <v>230</v>
      </c>
      <c r="C16" s="916" t="s">
        <v>344</v>
      </c>
      <c r="D16" s="619"/>
      <c r="E16" s="620"/>
      <c r="F16" s="620"/>
      <c r="G16" s="620"/>
      <c r="H16" s="620"/>
      <c r="I16" s="621"/>
      <c r="J16" s="622"/>
      <c r="K16" s="620"/>
      <c r="L16" s="620"/>
      <c r="M16" s="620"/>
      <c r="N16" s="620"/>
      <c r="O16" s="621"/>
      <c r="P16" s="1048">
        <f t="shared" si="1"/>
        <v>0</v>
      </c>
      <c r="Q16" s="623"/>
    </row>
    <row r="17" spans="1:16" s="375" customFormat="1" ht="12" customHeight="1" thickTop="1">
      <c r="A17" s="374"/>
      <c r="B17" s="390"/>
      <c r="C17" s="391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7"/>
    </row>
    <row r="18" spans="1:15" ht="13.5" thickBot="1">
      <c r="A18" s="394"/>
      <c r="B18" s="395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6"/>
      <c r="O18" s="396"/>
    </row>
    <row r="19" spans="2:15" s="5" customFormat="1" ht="27" customHeight="1" thickTop="1">
      <c r="B19" s="1135"/>
      <c r="C19" s="624"/>
      <c r="D19" s="1141" t="str">
        <f>"Домаћинства "&amp;'Naslovna strana'!E17&amp;". год."</f>
        <v>Домаћинства 2023. год.</v>
      </c>
      <c r="E19" s="1142"/>
      <c r="F19" s="1136" t="s">
        <v>237</v>
      </c>
      <c r="G19" s="1138" t="s">
        <v>280</v>
      </c>
      <c r="H19" s="1138"/>
      <c r="I19" s="1138"/>
      <c r="J19" s="1138"/>
      <c r="K19" s="1138"/>
      <c r="L19" s="1138"/>
      <c r="M19" s="1139"/>
      <c r="N19" s="475"/>
      <c r="O19" s="476"/>
    </row>
    <row r="20" spans="2:15" s="5" customFormat="1" ht="21.75" customHeight="1" thickBot="1">
      <c r="B20" s="1135"/>
      <c r="C20" s="624"/>
      <c r="D20" s="1143"/>
      <c r="E20" s="1144"/>
      <c r="F20" s="1137"/>
      <c r="G20" s="631">
        <v>0</v>
      </c>
      <c r="H20" s="627" t="s">
        <v>345</v>
      </c>
      <c r="I20" s="627" t="s">
        <v>346</v>
      </c>
      <c r="J20" s="627" t="s">
        <v>341</v>
      </c>
      <c r="K20" s="628" t="s">
        <v>347</v>
      </c>
      <c r="L20" s="628" t="s">
        <v>348</v>
      </c>
      <c r="M20" s="629" t="s">
        <v>344</v>
      </c>
      <c r="N20" s="476"/>
      <c r="O20" s="476"/>
    </row>
    <row r="21" spans="1:16" s="4" customFormat="1" ht="19.5" customHeight="1" thickTop="1">
      <c r="A21" s="103"/>
      <c r="B21" s="1140"/>
      <c r="C21" s="630"/>
      <c r="D21" s="633" t="s">
        <v>203</v>
      </c>
      <c r="E21" s="625">
        <f>Q9</f>
        <v>0</v>
      </c>
      <c r="F21" s="1145">
        <f>IF(E22=0,0,E22/E21)</f>
        <v>0</v>
      </c>
      <c r="G21" s="479">
        <f>$Q10</f>
        <v>0</v>
      </c>
      <c r="H21" s="626">
        <f>$Q11</f>
        <v>0</v>
      </c>
      <c r="I21" s="626">
        <f>$Q12</f>
        <v>0</v>
      </c>
      <c r="J21" s="626">
        <f>$Q13</f>
        <v>0</v>
      </c>
      <c r="K21" s="626">
        <f>$Q14</f>
        <v>0</v>
      </c>
      <c r="L21" s="626">
        <f>$Q15</f>
        <v>0</v>
      </c>
      <c r="M21" s="637">
        <f>$Q16</f>
        <v>0</v>
      </c>
      <c r="N21" s="477"/>
      <c r="O21" s="477"/>
      <c r="P21" s="478"/>
    </row>
    <row r="22" spans="2:16" s="4" customFormat="1" ht="19.5" customHeight="1">
      <c r="B22" s="1140"/>
      <c r="C22" s="630"/>
      <c r="D22" s="634" t="s">
        <v>274</v>
      </c>
      <c r="E22" s="482">
        <f>P9</f>
        <v>0</v>
      </c>
      <c r="F22" s="1146"/>
      <c r="G22" s="632">
        <f>$P10</f>
        <v>0</v>
      </c>
      <c r="H22" s="483">
        <f>$P11</f>
        <v>0</v>
      </c>
      <c r="I22" s="483">
        <f>$P12</f>
        <v>0</v>
      </c>
      <c r="J22" s="483">
        <f>$P13</f>
        <v>0</v>
      </c>
      <c r="K22" s="483">
        <f>$P14</f>
        <v>0</v>
      </c>
      <c r="L22" s="483">
        <f>$P15</f>
        <v>0</v>
      </c>
      <c r="M22" s="638">
        <f>$P16</f>
        <v>0</v>
      </c>
      <c r="N22" s="477"/>
      <c r="O22" s="477"/>
      <c r="P22" s="478"/>
    </row>
    <row r="23" spans="2:16" s="4" customFormat="1" ht="19.5" customHeight="1">
      <c r="B23" s="1140"/>
      <c r="C23" s="630"/>
      <c r="D23" s="1147" t="s">
        <v>281</v>
      </c>
      <c r="E23" s="1148"/>
      <c r="F23" s="1149"/>
      <c r="G23" s="479">
        <f aca="true" t="shared" si="2" ref="G23:M23">IF(G22=0,0,G22/G21)</f>
        <v>0</v>
      </c>
      <c r="H23" s="479">
        <f t="shared" si="2"/>
        <v>0</v>
      </c>
      <c r="I23" s="479">
        <f t="shared" si="2"/>
        <v>0</v>
      </c>
      <c r="J23" s="479">
        <f t="shared" si="2"/>
        <v>0</v>
      </c>
      <c r="K23" s="479">
        <f t="shared" si="2"/>
        <v>0</v>
      </c>
      <c r="L23" s="479">
        <f t="shared" si="2"/>
        <v>0</v>
      </c>
      <c r="M23" s="902">
        <f t="shared" si="2"/>
        <v>0</v>
      </c>
      <c r="N23" s="477"/>
      <c r="O23" s="477"/>
      <c r="P23" s="478"/>
    </row>
    <row r="24" spans="2:19" s="4" customFormat="1" ht="19.5" customHeight="1">
      <c r="B24" s="1140"/>
      <c r="C24" s="630"/>
      <c r="D24" s="1150" t="s">
        <v>204</v>
      </c>
      <c r="E24" s="1151"/>
      <c r="F24" s="1152"/>
      <c r="G24" s="480">
        <f aca="true" t="shared" si="3" ref="G24:M24">IF(G21=0,0,G21/$E$21*100)</f>
        <v>0</v>
      </c>
      <c r="H24" s="480">
        <f t="shared" si="3"/>
        <v>0</v>
      </c>
      <c r="I24" s="480">
        <f t="shared" si="3"/>
        <v>0</v>
      </c>
      <c r="J24" s="480">
        <f t="shared" si="3"/>
        <v>0</v>
      </c>
      <c r="K24" s="480">
        <f t="shared" si="3"/>
        <v>0</v>
      </c>
      <c r="L24" s="480">
        <f t="shared" si="3"/>
        <v>0</v>
      </c>
      <c r="M24" s="639">
        <f t="shared" si="3"/>
        <v>0</v>
      </c>
      <c r="N24" s="477"/>
      <c r="O24" s="477">
        <f>SUM(G24:M24)</f>
        <v>0</v>
      </c>
      <c r="P24" s="478"/>
      <c r="Q24" s="481"/>
      <c r="R24" s="481"/>
      <c r="S24" s="481"/>
    </row>
    <row r="25" spans="2:19" s="4" customFormat="1" ht="19.5" customHeight="1" thickBot="1">
      <c r="B25" s="1140"/>
      <c r="C25" s="630"/>
      <c r="D25" s="1124" t="s">
        <v>205</v>
      </c>
      <c r="E25" s="1125"/>
      <c r="F25" s="1126"/>
      <c r="G25" s="635">
        <f aca="true" t="shared" si="4" ref="G25:M25">IF(G22=0,0,G22/$E$22*100)</f>
        <v>0</v>
      </c>
      <c r="H25" s="636">
        <f t="shared" si="4"/>
        <v>0</v>
      </c>
      <c r="I25" s="636">
        <f t="shared" si="4"/>
        <v>0</v>
      </c>
      <c r="J25" s="636">
        <f t="shared" si="4"/>
        <v>0</v>
      </c>
      <c r="K25" s="636">
        <f t="shared" si="4"/>
        <v>0</v>
      </c>
      <c r="L25" s="636">
        <f t="shared" si="4"/>
        <v>0</v>
      </c>
      <c r="M25" s="640">
        <f t="shared" si="4"/>
        <v>0</v>
      </c>
      <c r="N25" s="477"/>
      <c r="O25" s="477">
        <f>SUM(G25:M25)</f>
        <v>0</v>
      </c>
      <c r="P25" s="478"/>
      <c r="Q25" s="481"/>
      <c r="R25" s="481"/>
      <c r="S25" s="481"/>
    </row>
    <row r="26" ht="13.5" thickTop="1"/>
    <row r="27" spans="1:15" s="19" customFormat="1" ht="32.25" customHeight="1">
      <c r="A27" s="111"/>
      <c r="B27" s="795" t="s">
        <v>174</v>
      </c>
      <c r="C27" s="392"/>
      <c r="D27" s="392"/>
      <c r="E27" s="333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6" s="17" customFormat="1" ht="18" customHeight="1">
      <c r="A28" s="111"/>
      <c r="B28" s="393" t="s">
        <v>15</v>
      </c>
      <c r="C28" s="1134" t="s">
        <v>282</v>
      </c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</row>
    <row r="29" spans="1:16" s="17" customFormat="1" ht="18" customHeight="1">
      <c r="A29" s="111"/>
      <c r="B29" s="393" t="s">
        <v>20</v>
      </c>
      <c r="C29" s="1134" t="str">
        <f>"На основу остварене годишње потрошње појединачних домаћинстава у "&amp;'Naslovna strana'!E17&amp;".год.  разврстати домаћинства по групама на основу задатих граница потрошње према критеријуму из методологије."</f>
        <v>На основу остварене годишње потрошње појединачних домаћинстава у 2023.год.  разврстати домаћинства по групама на основу задатих граница потрошње према критеријуму из методологије.</v>
      </c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</row>
    <row r="30" spans="1:15" s="17" customFormat="1" ht="18" customHeight="1">
      <c r="A30" s="111"/>
      <c r="B30" s="393" t="s">
        <v>21</v>
      </c>
      <c r="C30" s="94" t="str">
        <f>"Групу потрошње 0 (kWh ) чине домаћинства која у току "&amp;'Naslovna strana'!E17&amp;". год. уопште нису трошила природни гас, а нису поднела захтев за прекид испоруке."</f>
        <v>Групу потрошње 0 (kWh ) чине домаћинства која у току 2023. год. уопште нису трошила природни гас, а нису поднела захтев за прекид испоруке.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s="17" customFormat="1" ht="18" customHeight="1">
      <c r="A31" s="111"/>
      <c r="B31" s="393" t="s">
        <v>22</v>
      </c>
      <c r="C31" s="111" t="s">
        <v>175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s="17" customFormat="1" ht="18" customHeight="1">
      <c r="A32" s="111"/>
      <c r="B32" s="393" t="s">
        <v>23</v>
      </c>
      <c r="C32" s="454" t="s">
        <v>176</v>
      </c>
      <c r="D32" s="454"/>
      <c r="E32" s="454"/>
      <c r="F32" s="454"/>
      <c r="G32" s="454"/>
      <c r="H32" s="454"/>
      <c r="I32" s="454"/>
      <c r="J32" s="454"/>
      <c r="K32" s="454"/>
      <c r="L32" s="111"/>
      <c r="M32" s="111"/>
      <c r="N32" s="111"/>
      <c r="O32" s="111"/>
    </row>
    <row r="33" ht="7.5" customHeight="1"/>
    <row r="34" spans="2:5" ht="18.75" customHeight="1">
      <c r="B34" s="794" t="s">
        <v>25</v>
      </c>
      <c r="C34" s="19"/>
      <c r="D34" s="19"/>
      <c r="E34" s="37"/>
    </row>
    <row r="35" spans="2:5" ht="12.75" customHeight="1">
      <c r="B35" s="19" t="s">
        <v>231</v>
      </c>
      <c r="C35" s="19" t="s">
        <v>232</v>
      </c>
      <c r="D35" s="19"/>
      <c r="E35" s="19" t="s">
        <v>233</v>
      </c>
    </row>
    <row r="36" spans="2:5" ht="12.75" customHeight="1">
      <c r="B36" s="726" t="s">
        <v>275</v>
      </c>
      <c r="C36" s="19" t="s">
        <v>234</v>
      </c>
      <c r="E36" s="398" t="s">
        <v>235</v>
      </c>
    </row>
    <row r="43" ht="12.75">
      <c r="C43"/>
    </row>
    <row r="44" ht="12.75">
      <c r="C44"/>
    </row>
  </sheetData>
  <sheetProtection/>
  <mergeCells count="15">
    <mergeCell ref="C28:P28"/>
    <mergeCell ref="D19:E20"/>
    <mergeCell ref="F21:F22"/>
    <mergeCell ref="D23:F23"/>
    <mergeCell ref="D24:F24"/>
    <mergeCell ref="D25:F25"/>
    <mergeCell ref="D6:P6"/>
    <mergeCell ref="B7:B8"/>
    <mergeCell ref="P7:P8"/>
    <mergeCell ref="Q7:Q8"/>
    <mergeCell ref="C29:P29"/>
    <mergeCell ref="B19:B20"/>
    <mergeCell ref="F19:F20"/>
    <mergeCell ref="G19:M19"/>
    <mergeCell ref="B21:B25"/>
  </mergeCells>
  <printOptions/>
  <pageMargins left="0.52" right="0.17" top="0.2" bottom="0.2" header="0.23" footer="0.17"/>
  <pageSetup fitToHeight="1" fitToWidth="1" horizontalDpi="600" verticalDpi="600" orientation="landscape" paperSize="9" scale="63" r:id="rId1"/>
  <headerFooter alignWithMargins="0">
    <oddFooter>&amp;L&amp;F: &amp;A&amp;CСтр. &amp;P / &amp;N</oddFooter>
  </headerFooter>
  <ignoredErrors>
    <ignoredError sqref="B28:B32 B9:B16" numberStoredAsText="1"/>
    <ignoredError sqref="P10" formulaRange="1" unlockedFormula="1"/>
    <ignoredError sqref="P11:P1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="110" zoomScaleNormal="11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398" customWidth="1"/>
    <col min="2" max="2" width="8.00390625" style="399" customWidth="1"/>
    <col min="3" max="3" width="37.57421875" style="398" customWidth="1"/>
    <col min="4" max="13" width="10.7109375" style="398" customWidth="1"/>
    <col min="14" max="16" width="10.7109375" style="397" customWidth="1"/>
    <col min="17" max="17" width="9.8515625" style="398" customWidth="1"/>
    <col min="18" max="16384" width="9.140625" style="398" customWidth="1"/>
  </cols>
  <sheetData>
    <row r="1" spans="1:16" s="356" customFormat="1" ht="15" customHeight="1">
      <c r="A1" s="348"/>
      <c r="B1" s="349" t="s">
        <v>14</v>
      </c>
      <c r="C1" s="350"/>
      <c r="D1" s="351"/>
      <c r="E1" s="351"/>
      <c r="F1" s="351"/>
      <c r="G1" s="351"/>
      <c r="H1" s="351"/>
      <c r="I1" s="352"/>
      <c r="J1" s="353"/>
      <c r="K1" s="348"/>
      <c r="L1" s="348"/>
      <c r="M1" s="354"/>
      <c r="N1" s="354"/>
      <c r="O1" s="354"/>
      <c r="P1" s="354"/>
    </row>
    <row r="2" spans="1:16" s="356" customFormat="1" ht="15" customHeight="1">
      <c r="A2" s="348"/>
      <c r="B2" s="357"/>
      <c r="C2" s="350"/>
      <c r="D2" s="348"/>
      <c r="E2" s="348"/>
      <c r="F2" s="348"/>
      <c r="G2" s="348"/>
      <c r="H2" s="358"/>
      <c r="I2" s="359"/>
      <c r="J2" s="358"/>
      <c r="K2" s="358"/>
      <c r="L2" s="358"/>
      <c r="M2" s="348"/>
      <c r="N2" s="354"/>
      <c r="O2" s="354"/>
      <c r="P2" s="354"/>
    </row>
    <row r="3" spans="1:16" s="356" customFormat="1" ht="15" customHeight="1">
      <c r="A3" s="348"/>
      <c r="B3" s="360" t="str">
        <f>+CONCATENATE('Naslovna strana'!B13," ",'Naslovna strana'!E13)</f>
        <v>Назив оператора система: </v>
      </c>
      <c r="C3" s="350"/>
      <c r="D3" s="348"/>
      <c r="E3" s="348"/>
      <c r="F3" s="348"/>
      <c r="G3" s="348"/>
      <c r="H3" s="358"/>
      <c r="I3" s="359"/>
      <c r="J3" s="358"/>
      <c r="K3" s="358"/>
      <c r="L3" s="358"/>
      <c r="M3" s="348"/>
      <c r="N3" s="354"/>
      <c r="O3" s="361"/>
      <c r="P3" s="354"/>
    </row>
    <row r="4" spans="1:16" s="368" customFormat="1" ht="15" customHeight="1">
      <c r="A4" s="358"/>
      <c r="B4" s="362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363"/>
      <c r="D4" s="364"/>
      <c r="E4" s="358"/>
      <c r="F4" s="365"/>
      <c r="G4" s="358"/>
      <c r="H4" s="358"/>
      <c r="I4" s="359"/>
      <c r="J4" s="358"/>
      <c r="K4" s="358"/>
      <c r="L4" s="358"/>
      <c r="M4" s="358"/>
      <c r="N4" s="366"/>
      <c r="O4" s="366"/>
      <c r="P4" s="366"/>
    </row>
    <row r="5" spans="1:16" s="368" customFormat="1" ht="15" customHeight="1">
      <c r="A5" s="358"/>
      <c r="B5" s="362" t="str">
        <f>+CONCATENATE('Naslovna strana'!B27," ",'Naslovna strana'!E27)</f>
        <v>Датум обраде: </v>
      </c>
      <c r="C5" s="363"/>
      <c r="D5" s="364"/>
      <c r="E5" s="358"/>
      <c r="F5" s="365"/>
      <c r="G5" s="358"/>
      <c r="H5" s="358"/>
      <c r="I5" s="359"/>
      <c r="J5" s="358"/>
      <c r="K5" s="358"/>
      <c r="L5" s="358"/>
      <c r="M5" s="358"/>
      <c r="N5" s="366"/>
      <c r="O5" s="366"/>
      <c r="P5" s="366"/>
    </row>
    <row r="6" spans="1:17" s="356" customFormat="1" ht="32.25" customHeight="1" thickBot="1">
      <c r="A6" s="348"/>
      <c r="B6" s="348"/>
      <c r="C6" s="369"/>
      <c r="D6" s="370"/>
      <c r="E6" s="357" t="str">
        <f>"Табела ГT-Д-6.1 Месечне потрошње, капацитети и број ТО и ТЕ-ТО, по месту испоруке са система у "&amp;'Naslovna strana'!E17&amp;". год."</f>
        <v>Табела ГT-Д-6.1 Месечне потрошње, капацитети и број ТО и ТЕ-ТО, по месту испоруке са система у 2023. год.</v>
      </c>
      <c r="F6" s="348"/>
      <c r="G6" s="352"/>
      <c r="H6" s="352"/>
      <c r="I6" s="352"/>
      <c r="J6" s="352"/>
      <c r="K6" s="352"/>
      <c r="L6" s="352"/>
      <c r="M6" s="352"/>
      <c r="N6" s="352"/>
      <c r="O6" s="352"/>
      <c r="P6" s="400"/>
      <c r="Q6" s="881" t="s">
        <v>265</v>
      </c>
    </row>
    <row r="7" spans="1:17" s="373" customFormat="1" ht="24.75" customHeight="1" thickTop="1">
      <c r="A7" s="371"/>
      <c r="B7" s="1128" t="s">
        <v>24</v>
      </c>
      <c r="C7" s="644" t="s">
        <v>116</v>
      </c>
      <c r="D7" s="598" t="s">
        <v>33</v>
      </c>
      <c r="E7" s="596" t="s">
        <v>34</v>
      </c>
      <c r="F7" s="596" t="s">
        <v>35</v>
      </c>
      <c r="G7" s="596" t="s">
        <v>36</v>
      </c>
      <c r="H7" s="596" t="s">
        <v>37</v>
      </c>
      <c r="I7" s="597" t="s">
        <v>38</v>
      </c>
      <c r="J7" s="598" t="s">
        <v>39</v>
      </c>
      <c r="K7" s="596" t="s">
        <v>40</v>
      </c>
      <c r="L7" s="596" t="s">
        <v>41</v>
      </c>
      <c r="M7" s="596" t="s">
        <v>42</v>
      </c>
      <c r="N7" s="599" t="s">
        <v>43</v>
      </c>
      <c r="O7" s="732" t="s">
        <v>44</v>
      </c>
      <c r="P7" s="1153" t="s">
        <v>117</v>
      </c>
      <c r="Q7" s="1155" t="str">
        <f>"бр. места испоруке 31.12."&amp;'Naslovna strana'!E17&amp;" год."</f>
        <v>бр. места испоруке 31.12.2023 год.</v>
      </c>
    </row>
    <row r="8" spans="1:17" s="373" customFormat="1" ht="24.75" customHeight="1" thickBot="1">
      <c r="A8" s="371"/>
      <c r="B8" s="1129"/>
      <c r="C8" s="645" t="s">
        <v>118</v>
      </c>
      <c r="D8" s="606">
        <v>31</v>
      </c>
      <c r="E8" s="603">
        <v>28</v>
      </c>
      <c r="F8" s="604">
        <v>31</v>
      </c>
      <c r="G8" s="604">
        <v>30</v>
      </c>
      <c r="H8" s="603">
        <v>31</v>
      </c>
      <c r="I8" s="605">
        <v>30</v>
      </c>
      <c r="J8" s="606">
        <v>31</v>
      </c>
      <c r="K8" s="603">
        <v>31</v>
      </c>
      <c r="L8" s="604">
        <v>30</v>
      </c>
      <c r="M8" s="604">
        <v>31</v>
      </c>
      <c r="N8" s="607">
        <v>30</v>
      </c>
      <c r="O8" s="733">
        <v>31</v>
      </c>
      <c r="P8" s="1154"/>
      <c r="Q8" s="1156"/>
    </row>
    <row r="9" spans="1:17" s="356" customFormat="1" ht="24.75" customHeight="1" thickTop="1">
      <c r="A9" s="352"/>
      <c r="B9" s="646" t="s">
        <v>177</v>
      </c>
      <c r="C9" s="727" t="s">
        <v>268</v>
      </c>
      <c r="D9" s="643">
        <f aca="true" t="shared" si="0" ref="D9:O9">D10+D13</f>
        <v>0</v>
      </c>
      <c r="E9" s="642">
        <f t="shared" si="0"/>
        <v>0</v>
      </c>
      <c r="F9" s="643">
        <f t="shared" si="0"/>
        <v>0</v>
      </c>
      <c r="G9" s="643">
        <f t="shared" si="0"/>
        <v>0</v>
      </c>
      <c r="H9" s="642">
        <f t="shared" si="0"/>
        <v>0</v>
      </c>
      <c r="I9" s="643">
        <f t="shared" si="0"/>
        <v>0</v>
      </c>
      <c r="J9" s="641">
        <f t="shared" si="0"/>
        <v>0</v>
      </c>
      <c r="K9" s="642">
        <f t="shared" si="0"/>
        <v>0</v>
      </c>
      <c r="L9" s="642">
        <f t="shared" si="0"/>
        <v>0</v>
      </c>
      <c r="M9" s="643">
        <f t="shared" si="0"/>
        <v>0</v>
      </c>
      <c r="N9" s="642">
        <f t="shared" si="0"/>
        <v>0</v>
      </c>
      <c r="O9" s="734">
        <f t="shared" si="0"/>
        <v>0</v>
      </c>
      <c r="P9" s="729">
        <f aca="true" t="shared" si="1" ref="P9:P15">SUM(D9:O9)</f>
        <v>0</v>
      </c>
      <c r="Q9" s="741">
        <f>Q10+Q13</f>
        <v>0</v>
      </c>
    </row>
    <row r="10" spans="1:17" s="356" customFormat="1" ht="19.5" customHeight="1">
      <c r="A10" s="352"/>
      <c r="B10" s="647" t="s">
        <v>16</v>
      </c>
      <c r="C10" s="648" t="s">
        <v>178</v>
      </c>
      <c r="D10" s="406">
        <f aca="true" t="shared" si="2" ref="D10:O10">SUM(D11:D12)</f>
        <v>0</v>
      </c>
      <c r="E10" s="404">
        <f t="shared" si="2"/>
        <v>0</v>
      </c>
      <c r="F10" s="404">
        <f t="shared" si="2"/>
        <v>0</v>
      </c>
      <c r="G10" s="404">
        <f t="shared" si="2"/>
        <v>0</v>
      </c>
      <c r="H10" s="404">
        <f t="shared" si="2"/>
        <v>0</v>
      </c>
      <c r="I10" s="405">
        <f t="shared" si="2"/>
        <v>0</v>
      </c>
      <c r="J10" s="406">
        <f t="shared" si="2"/>
        <v>0</v>
      </c>
      <c r="K10" s="404">
        <f t="shared" si="2"/>
        <v>0</v>
      </c>
      <c r="L10" s="404">
        <f t="shared" si="2"/>
        <v>0</v>
      </c>
      <c r="M10" s="404">
        <f t="shared" si="2"/>
        <v>0</v>
      </c>
      <c r="N10" s="404">
        <f t="shared" si="2"/>
        <v>0</v>
      </c>
      <c r="O10" s="735">
        <f t="shared" si="2"/>
        <v>0</v>
      </c>
      <c r="P10" s="730">
        <f t="shared" si="1"/>
        <v>0</v>
      </c>
      <c r="Q10" s="742">
        <f>SUM(Q11:Q12)</f>
        <v>0</v>
      </c>
    </row>
    <row r="11" spans="1:17" s="356" customFormat="1" ht="15" customHeight="1">
      <c r="A11" s="352"/>
      <c r="B11" s="649" t="s">
        <v>47</v>
      </c>
      <c r="C11" s="728" t="s">
        <v>179</v>
      </c>
      <c r="D11" s="409"/>
      <c r="E11" s="407"/>
      <c r="F11" s="407"/>
      <c r="G11" s="407"/>
      <c r="H11" s="407"/>
      <c r="I11" s="408"/>
      <c r="J11" s="409"/>
      <c r="K11" s="407"/>
      <c r="L11" s="407"/>
      <c r="M11" s="407"/>
      <c r="N11" s="407"/>
      <c r="O11" s="408"/>
      <c r="P11" s="731">
        <f t="shared" si="1"/>
        <v>0</v>
      </c>
      <c r="Q11" s="743"/>
    </row>
    <row r="12" spans="1:17" s="356" customFormat="1" ht="15" customHeight="1">
      <c r="A12" s="352"/>
      <c r="B12" s="650" t="s">
        <v>48</v>
      </c>
      <c r="C12" s="728" t="s">
        <v>180</v>
      </c>
      <c r="D12" s="409"/>
      <c r="E12" s="407"/>
      <c r="F12" s="407"/>
      <c r="G12" s="407"/>
      <c r="H12" s="407"/>
      <c r="I12" s="408"/>
      <c r="J12" s="409"/>
      <c r="K12" s="407"/>
      <c r="L12" s="407"/>
      <c r="M12" s="407"/>
      <c r="N12" s="407"/>
      <c r="O12" s="408"/>
      <c r="P12" s="731">
        <f t="shared" si="1"/>
        <v>0</v>
      </c>
      <c r="Q12" s="743"/>
    </row>
    <row r="13" spans="1:17" s="356" customFormat="1" ht="19.5" customHeight="1">
      <c r="A13" s="352"/>
      <c r="B13" s="647" t="s">
        <v>71</v>
      </c>
      <c r="C13" s="648" t="s">
        <v>181</v>
      </c>
      <c r="D13" s="411">
        <f aca="true" t="shared" si="3" ref="D13:O13">SUM(D14:D15)</f>
        <v>0</v>
      </c>
      <c r="E13" s="410">
        <f t="shared" si="3"/>
        <v>0</v>
      </c>
      <c r="F13" s="410">
        <f t="shared" si="3"/>
        <v>0</v>
      </c>
      <c r="G13" s="410">
        <f t="shared" si="3"/>
        <v>0</v>
      </c>
      <c r="H13" s="410">
        <f t="shared" si="3"/>
        <v>0</v>
      </c>
      <c r="I13" s="405">
        <f t="shared" si="3"/>
        <v>0</v>
      </c>
      <c r="J13" s="411">
        <f t="shared" si="3"/>
        <v>0</v>
      </c>
      <c r="K13" s="410">
        <f t="shared" si="3"/>
        <v>0</v>
      </c>
      <c r="L13" s="410">
        <f t="shared" si="3"/>
        <v>0</v>
      </c>
      <c r="M13" s="410">
        <f t="shared" si="3"/>
        <v>0</v>
      </c>
      <c r="N13" s="410">
        <f t="shared" si="3"/>
        <v>0</v>
      </c>
      <c r="O13" s="405">
        <f t="shared" si="3"/>
        <v>0</v>
      </c>
      <c r="P13" s="730">
        <f t="shared" si="1"/>
        <v>0</v>
      </c>
      <c r="Q13" s="742">
        <f>SUM(Q14:Q15)</f>
        <v>0</v>
      </c>
    </row>
    <row r="14" spans="1:17" s="356" customFormat="1" ht="15" customHeight="1">
      <c r="A14" s="352"/>
      <c r="B14" s="650" t="s">
        <v>49</v>
      </c>
      <c r="C14" s="728" t="s">
        <v>179</v>
      </c>
      <c r="D14" s="409"/>
      <c r="E14" s="407"/>
      <c r="F14" s="407"/>
      <c r="G14" s="407"/>
      <c r="H14" s="407"/>
      <c r="I14" s="408"/>
      <c r="J14" s="409"/>
      <c r="K14" s="407"/>
      <c r="L14" s="407"/>
      <c r="M14" s="407"/>
      <c r="N14" s="407"/>
      <c r="O14" s="408"/>
      <c r="P14" s="731">
        <f t="shared" si="1"/>
        <v>0</v>
      </c>
      <c r="Q14" s="743"/>
    </row>
    <row r="15" spans="1:17" s="356" customFormat="1" ht="15" customHeight="1" thickBot="1">
      <c r="A15" s="352"/>
      <c r="B15" s="650" t="s">
        <v>50</v>
      </c>
      <c r="C15" s="728" t="s">
        <v>180</v>
      </c>
      <c r="D15" s="409"/>
      <c r="E15" s="407"/>
      <c r="F15" s="407"/>
      <c r="G15" s="407"/>
      <c r="H15" s="407"/>
      <c r="I15" s="408"/>
      <c r="J15" s="409"/>
      <c r="K15" s="407"/>
      <c r="L15" s="407"/>
      <c r="M15" s="407"/>
      <c r="N15" s="407"/>
      <c r="O15" s="418"/>
      <c r="P15" s="905">
        <f t="shared" si="1"/>
        <v>0</v>
      </c>
      <c r="Q15" s="744"/>
    </row>
    <row r="16" spans="1:17" s="356" customFormat="1" ht="24.75" customHeight="1" thickTop="1">
      <c r="A16" s="352"/>
      <c r="B16" s="651" t="s">
        <v>182</v>
      </c>
      <c r="C16" s="652" t="s">
        <v>267</v>
      </c>
      <c r="D16" s="403">
        <f aca="true" t="shared" si="4" ref="D16:O16">D17+D20</f>
        <v>0</v>
      </c>
      <c r="E16" s="402">
        <f t="shared" si="4"/>
        <v>0</v>
      </c>
      <c r="F16" s="403">
        <f t="shared" si="4"/>
        <v>0</v>
      </c>
      <c r="G16" s="403">
        <f t="shared" si="4"/>
        <v>0</v>
      </c>
      <c r="H16" s="402">
        <f t="shared" si="4"/>
        <v>0</v>
      </c>
      <c r="I16" s="403">
        <f t="shared" si="4"/>
        <v>0</v>
      </c>
      <c r="J16" s="401">
        <f t="shared" si="4"/>
        <v>0</v>
      </c>
      <c r="K16" s="402">
        <f t="shared" si="4"/>
        <v>0</v>
      </c>
      <c r="L16" s="402">
        <f t="shared" si="4"/>
        <v>0</v>
      </c>
      <c r="M16" s="403">
        <f t="shared" si="4"/>
        <v>0</v>
      </c>
      <c r="N16" s="402">
        <f t="shared" si="4"/>
        <v>0</v>
      </c>
      <c r="O16" s="656">
        <f t="shared" si="4"/>
        <v>0</v>
      </c>
      <c r="P16" s="412"/>
      <c r="Q16" s="412"/>
    </row>
    <row r="17" spans="1:17" s="356" customFormat="1" ht="19.5" customHeight="1">
      <c r="A17" s="352"/>
      <c r="B17" s="647" t="s">
        <v>115</v>
      </c>
      <c r="C17" s="648" t="s">
        <v>178</v>
      </c>
      <c r="D17" s="406">
        <f aca="true" t="shared" si="5" ref="D17:O17">SUM(D18:D19)</f>
        <v>0</v>
      </c>
      <c r="E17" s="404">
        <f t="shared" si="5"/>
        <v>0</v>
      </c>
      <c r="F17" s="404">
        <f t="shared" si="5"/>
        <v>0</v>
      </c>
      <c r="G17" s="404">
        <f t="shared" si="5"/>
        <v>0</v>
      </c>
      <c r="H17" s="404">
        <f t="shared" si="5"/>
        <v>0</v>
      </c>
      <c r="I17" s="405">
        <f t="shared" si="5"/>
        <v>0</v>
      </c>
      <c r="J17" s="406">
        <f t="shared" si="5"/>
        <v>0</v>
      </c>
      <c r="K17" s="404">
        <f t="shared" si="5"/>
        <v>0</v>
      </c>
      <c r="L17" s="404">
        <f t="shared" si="5"/>
        <v>0</v>
      </c>
      <c r="M17" s="404">
        <f t="shared" si="5"/>
        <v>0</v>
      </c>
      <c r="N17" s="404">
        <f t="shared" si="5"/>
        <v>0</v>
      </c>
      <c r="O17" s="657">
        <f t="shared" si="5"/>
        <v>0</v>
      </c>
      <c r="P17" s="413"/>
      <c r="Q17" s="413"/>
    </row>
    <row r="18" spans="1:17" s="356" customFormat="1" ht="15" customHeight="1">
      <c r="A18" s="352"/>
      <c r="B18" s="650" t="s">
        <v>30</v>
      </c>
      <c r="C18" s="728" t="s">
        <v>179</v>
      </c>
      <c r="D18" s="409"/>
      <c r="E18" s="407"/>
      <c r="F18" s="407"/>
      <c r="G18" s="407"/>
      <c r="H18" s="407"/>
      <c r="I18" s="408"/>
      <c r="J18" s="409"/>
      <c r="K18" s="407"/>
      <c r="L18" s="407"/>
      <c r="M18" s="407"/>
      <c r="N18" s="407"/>
      <c r="O18" s="658"/>
      <c r="P18" s="413"/>
      <c r="Q18" s="413"/>
    </row>
    <row r="19" spans="1:18" s="356" customFormat="1" ht="15" customHeight="1">
      <c r="A19" s="352"/>
      <c r="B19" s="650" t="s">
        <v>31</v>
      </c>
      <c r="C19" s="728" t="s">
        <v>180</v>
      </c>
      <c r="D19" s="409"/>
      <c r="E19" s="407"/>
      <c r="F19" s="407"/>
      <c r="G19" s="407"/>
      <c r="H19" s="407"/>
      <c r="I19" s="408"/>
      <c r="J19" s="409"/>
      <c r="K19" s="407"/>
      <c r="L19" s="407"/>
      <c r="M19" s="407"/>
      <c r="N19" s="407"/>
      <c r="O19" s="658"/>
      <c r="P19" s="413"/>
      <c r="Q19" s="413"/>
      <c r="R19" s="414"/>
    </row>
    <row r="20" spans="1:18" s="356" customFormat="1" ht="19.5" customHeight="1">
      <c r="A20" s="352"/>
      <c r="B20" s="653" t="s">
        <v>17</v>
      </c>
      <c r="C20" s="654" t="s">
        <v>181</v>
      </c>
      <c r="D20" s="417">
        <f aca="true" t="shared" si="6" ref="D20:O20">SUM(D21:D22)</f>
        <v>0</v>
      </c>
      <c r="E20" s="415">
        <f t="shared" si="6"/>
        <v>0</v>
      </c>
      <c r="F20" s="415">
        <f t="shared" si="6"/>
        <v>0</v>
      </c>
      <c r="G20" s="415">
        <f t="shared" si="6"/>
        <v>0</v>
      </c>
      <c r="H20" s="415">
        <f t="shared" si="6"/>
        <v>0</v>
      </c>
      <c r="I20" s="416">
        <f t="shared" si="6"/>
        <v>0</v>
      </c>
      <c r="J20" s="417">
        <f t="shared" si="6"/>
        <v>0</v>
      </c>
      <c r="K20" s="415">
        <f t="shared" si="6"/>
        <v>0</v>
      </c>
      <c r="L20" s="415">
        <f t="shared" si="6"/>
        <v>0</v>
      </c>
      <c r="M20" s="415">
        <f t="shared" si="6"/>
        <v>0</v>
      </c>
      <c r="N20" s="415">
        <f t="shared" si="6"/>
        <v>0</v>
      </c>
      <c r="O20" s="659">
        <f t="shared" si="6"/>
        <v>0</v>
      </c>
      <c r="P20" s="413"/>
      <c r="Q20" s="413"/>
      <c r="R20" s="414"/>
    </row>
    <row r="21" spans="1:17" s="356" customFormat="1" ht="15" customHeight="1">
      <c r="A21" s="352"/>
      <c r="B21" s="650" t="s">
        <v>52</v>
      </c>
      <c r="C21" s="728" t="s">
        <v>179</v>
      </c>
      <c r="D21" s="409"/>
      <c r="E21" s="407"/>
      <c r="F21" s="407"/>
      <c r="G21" s="407"/>
      <c r="H21" s="407"/>
      <c r="I21" s="408"/>
      <c r="J21" s="409"/>
      <c r="K21" s="407"/>
      <c r="L21" s="407"/>
      <c r="M21" s="407"/>
      <c r="N21" s="407"/>
      <c r="O21" s="658"/>
      <c r="P21" s="413"/>
      <c r="Q21" s="413"/>
    </row>
    <row r="22" spans="1:17" s="356" customFormat="1" ht="15" customHeight="1" thickBot="1">
      <c r="A22" s="352"/>
      <c r="B22" s="736" t="s">
        <v>60</v>
      </c>
      <c r="C22" s="655" t="s">
        <v>180</v>
      </c>
      <c r="D22" s="737"/>
      <c r="E22" s="738"/>
      <c r="F22" s="738"/>
      <c r="G22" s="738"/>
      <c r="H22" s="738"/>
      <c r="I22" s="739"/>
      <c r="J22" s="737"/>
      <c r="K22" s="738"/>
      <c r="L22" s="738"/>
      <c r="M22" s="738"/>
      <c r="N22" s="738"/>
      <c r="O22" s="740"/>
      <c r="P22" s="413"/>
      <c r="Q22" s="413"/>
    </row>
    <row r="23" spans="1:17" s="356" customFormat="1" ht="15" customHeight="1" thickTop="1">
      <c r="A23" s="352"/>
      <c r="B23" s="419"/>
      <c r="C23" s="420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13"/>
      <c r="Q23" s="413"/>
    </row>
    <row r="24" spans="1:17" s="356" customFormat="1" ht="15" customHeight="1">
      <c r="A24" s="352"/>
      <c r="B24" s="419"/>
      <c r="C24" s="420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13"/>
      <c r="Q24" s="413"/>
    </row>
    <row r="25" spans="1:17" s="356" customFormat="1" ht="15" customHeight="1">
      <c r="A25" s="352"/>
      <c r="B25" s="805"/>
      <c r="C25" s="844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13"/>
      <c r="Q25" s="413"/>
    </row>
  </sheetData>
  <sheetProtection/>
  <mergeCells count="3">
    <mergeCell ref="B7:B8"/>
    <mergeCell ref="P7:P8"/>
    <mergeCell ref="Q7:Q8"/>
  </mergeCells>
  <printOptions/>
  <pageMargins left="0.52" right="0.17" top="0.2" bottom="0.2" header="0.23" footer="0.17"/>
  <pageSetup fitToHeight="1" fitToWidth="1" horizontalDpi="600" verticalDpi="600" orientation="landscape" paperSize="9" scale="72" r:id="rId1"/>
  <headerFooter alignWithMargins="0">
    <oddFooter>&amp;L&amp;F: &amp;A&amp;CСтр. &amp;P / &amp;N</oddFooter>
  </headerFooter>
  <ignoredErrors>
    <ignoredError sqref="D20:L20 D10:O10 D13:L13 D16:O17 M13:O13 M20:O20" unlockedFormula="1"/>
    <ignoredError sqref="P13:P15 P9:P12" formula="1"/>
    <ignoredError sqref="B9:B10" numberStoredAsText="1"/>
    <ignoredError sqref="B20 B16:B19 B13:B15 B11:B12" numberStoredAsText="1" twoDigitTextYear="1"/>
    <ignoredError sqref="B21:B2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184" customWidth="1"/>
    <col min="2" max="2" width="8.00390625" style="183" customWidth="1"/>
    <col min="3" max="3" width="42.421875" style="186" customWidth="1"/>
    <col min="4" max="13" width="12.140625" style="184" customWidth="1"/>
    <col min="14" max="16" width="12.140625" style="185" customWidth="1"/>
    <col min="17" max="17" width="1.7109375" style="184" customWidth="1"/>
    <col min="18" max="18" width="7.421875" style="184" customWidth="1"/>
    <col min="19" max="16384" width="9.140625" style="184" customWidth="1"/>
  </cols>
  <sheetData>
    <row r="1" spans="1:16" s="118" customFormat="1" ht="15" customHeight="1">
      <c r="A1" s="113"/>
      <c r="B1" s="112" t="s">
        <v>14</v>
      </c>
      <c r="C1" s="113"/>
      <c r="D1" s="422"/>
      <c r="E1" s="422"/>
      <c r="F1" s="422"/>
      <c r="G1" s="422"/>
      <c r="H1" s="422"/>
      <c r="I1" s="119"/>
      <c r="J1" s="181"/>
      <c r="K1" s="113"/>
      <c r="L1" s="113"/>
      <c r="M1" s="423"/>
      <c r="N1" s="423"/>
      <c r="O1" s="423"/>
      <c r="P1" s="423"/>
    </row>
    <row r="2" spans="1:16" s="118" customFormat="1" ht="15" customHeight="1">
      <c r="A2" s="113"/>
      <c r="B2" s="119"/>
      <c r="C2" s="113"/>
      <c r="D2" s="113"/>
      <c r="E2" s="113"/>
      <c r="F2" s="113"/>
      <c r="G2" s="113"/>
      <c r="H2" s="125"/>
      <c r="I2" s="424"/>
      <c r="J2" s="125"/>
      <c r="K2" s="125"/>
      <c r="L2" s="125"/>
      <c r="M2" s="113"/>
      <c r="N2" s="423"/>
      <c r="O2" s="423"/>
      <c r="P2" s="423"/>
    </row>
    <row r="3" spans="1:16" s="118" customFormat="1" ht="15" customHeight="1">
      <c r="A3" s="113"/>
      <c r="B3" s="122" t="str">
        <f>+CONCATENATE('Naslovna strana'!B13," ",'Naslovna strana'!E13)</f>
        <v>Назив оператора система: </v>
      </c>
      <c r="C3" s="113"/>
      <c r="D3" s="113"/>
      <c r="E3" s="113"/>
      <c r="F3" s="113"/>
      <c r="G3" s="113"/>
      <c r="H3" s="125"/>
      <c r="I3" s="424"/>
      <c r="J3" s="125"/>
      <c r="K3" s="125"/>
      <c r="L3" s="125"/>
      <c r="M3" s="113"/>
      <c r="N3" s="423"/>
      <c r="O3" s="425"/>
      <c r="P3" s="423"/>
    </row>
    <row r="4" spans="1:16" s="129" customFormat="1" ht="15" customHeight="1">
      <c r="A4" s="125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426"/>
      <c r="E4" s="125"/>
      <c r="F4" s="427"/>
      <c r="G4" s="125"/>
      <c r="H4" s="125"/>
      <c r="I4" s="424"/>
      <c r="J4" s="125"/>
      <c r="K4" s="125"/>
      <c r="L4" s="125"/>
      <c r="M4" s="125"/>
      <c r="N4" s="428"/>
      <c r="O4" s="428"/>
      <c r="P4" s="428"/>
    </row>
    <row r="5" spans="1:16" s="129" customFormat="1" ht="15" customHeight="1">
      <c r="A5" s="125"/>
      <c r="B5" s="124" t="str">
        <f>+CONCATENATE('Naslovna strana'!B27," ",'Naslovna strana'!E27)</f>
        <v>Датум обраде: </v>
      </c>
      <c r="C5" s="125"/>
      <c r="D5" s="426"/>
      <c r="E5" s="125"/>
      <c r="F5" s="427"/>
      <c r="G5" s="125"/>
      <c r="H5" s="125"/>
      <c r="I5" s="424"/>
      <c r="J5" s="125"/>
      <c r="K5" s="125"/>
      <c r="L5" s="125"/>
      <c r="M5" s="125"/>
      <c r="N5" s="428"/>
      <c r="O5" s="428"/>
      <c r="P5" s="428"/>
    </row>
    <row r="6" spans="1:16" s="129" customFormat="1" ht="15" customHeight="1">
      <c r="A6" s="125"/>
      <c r="B6" s="124"/>
      <c r="C6" s="125"/>
      <c r="D6" s="426"/>
      <c r="E6" s="125"/>
      <c r="F6" s="427"/>
      <c r="G6" s="125"/>
      <c r="H6" s="125"/>
      <c r="I6" s="424"/>
      <c r="J6" s="125"/>
      <c r="K6" s="125"/>
      <c r="L6" s="125"/>
      <c r="M6" s="125"/>
      <c r="N6" s="428"/>
      <c r="O6" s="428"/>
      <c r="P6" s="428"/>
    </row>
    <row r="7" spans="2:16" ht="19.5" customHeight="1" thickBot="1">
      <c r="B7" s="113"/>
      <c r="C7" s="745"/>
      <c r="D7" s="119" t="str">
        <f>"Табела ГT-Д-7.1  Енергија, капацитети и места испоруке са сопствене мреже притиска 6 ≤ p ≤ 16   другим повезаним дистрибутивним системима у "&amp;'Naslovna strana'!E17&amp;". год."</f>
        <v>Табела ГT-Д-7.1  Енергија, капацитети и места испоруке са сопствене мреже притиска 6 ≤ p ≤ 16   другим повезаним дистрибутивним системима у 2023. год.</v>
      </c>
      <c r="E7" s="113"/>
      <c r="G7" s="119"/>
      <c r="H7" s="119"/>
      <c r="I7" s="119"/>
      <c r="J7" s="119"/>
      <c r="K7" s="119"/>
      <c r="L7" s="119"/>
      <c r="M7" s="119"/>
      <c r="N7" s="119"/>
      <c r="O7" s="119"/>
      <c r="P7" s="132"/>
    </row>
    <row r="8" spans="2:16" ht="19.5" customHeight="1" thickTop="1">
      <c r="B8" s="1162" t="s">
        <v>24</v>
      </c>
      <c r="C8" s="493" t="s">
        <v>116</v>
      </c>
      <c r="D8" s="746" t="s">
        <v>33</v>
      </c>
      <c r="E8" s="526" t="s">
        <v>34</v>
      </c>
      <c r="F8" s="526" t="s">
        <v>35</v>
      </c>
      <c r="G8" s="526" t="s">
        <v>36</v>
      </c>
      <c r="H8" s="526" t="s">
        <v>37</v>
      </c>
      <c r="I8" s="747" t="s">
        <v>38</v>
      </c>
      <c r="J8" s="748" t="s">
        <v>39</v>
      </c>
      <c r="K8" s="526" t="s">
        <v>40</v>
      </c>
      <c r="L8" s="526" t="s">
        <v>41</v>
      </c>
      <c r="M8" s="495" t="s">
        <v>42</v>
      </c>
      <c r="N8" s="498" t="s">
        <v>43</v>
      </c>
      <c r="O8" s="499" t="s">
        <v>44</v>
      </c>
      <c r="P8" s="1164" t="s">
        <v>117</v>
      </c>
    </row>
    <row r="9" spans="2:16" ht="19.5" customHeight="1" thickBot="1">
      <c r="B9" s="1163"/>
      <c r="C9" s="500" t="s">
        <v>118</v>
      </c>
      <c r="D9" s="501">
        <v>31</v>
      </c>
      <c r="E9" s="502">
        <v>28</v>
      </c>
      <c r="F9" s="502">
        <v>31</v>
      </c>
      <c r="G9" s="502">
        <v>30</v>
      </c>
      <c r="H9" s="502">
        <v>31</v>
      </c>
      <c r="I9" s="504">
        <v>30</v>
      </c>
      <c r="J9" s="505">
        <v>31</v>
      </c>
      <c r="K9" s="502">
        <v>31</v>
      </c>
      <c r="L9" s="502">
        <v>30</v>
      </c>
      <c r="M9" s="503">
        <v>31</v>
      </c>
      <c r="N9" s="506">
        <v>30</v>
      </c>
      <c r="O9" s="507">
        <v>31</v>
      </c>
      <c r="P9" s="1165"/>
    </row>
    <row r="10" spans="2:16" ht="19.5" customHeight="1" thickTop="1">
      <c r="B10" s="1157" t="s">
        <v>236</v>
      </c>
      <c r="C10" s="1158"/>
      <c r="D10" s="1159"/>
      <c r="E10" s="1160"/>
      <c r="F10" s="1160"/>
      <c r="G10" s="1160"/>
      <c r="H10" s="1160"/>
      <c r="I10" s="1160"/>
      <c r="J10" s="1160"/>
      <c r="K10" s="1160"/>
      <c r="L10" s="1160"/>
      <c r="M10" s="1160"/>
      <c r="N10" s="1160"/>
      <c r="O10" s="1160"/>
      <c r="P10" s="1161"/>
    </row>
    <row r="11" spans="2:16" ht="19.5" customHeight="1">
      <c r="B11" s="143" t="s">
        <v>177</v>
      </c>
      <c r="C11" s="751" t="s">
        <v>269</v>
      </c>
      <c r="D11" s="431">
        <f>D12+D13+D14</f>
        <v>0</v>
      </c>
      <c r="E11" s="171">
        <f aca="true" t="shared" si="0" ref="E11:O11">E12+E13+E14</f>
        <v>0</v>
      </c>
      <c r="F11" s="171">
        <f t="shared" si="0"/>
        <v>0</v>
      </c>
      <c r="G11" s="171">
        <f t="shared" si="0"/>
        <v>0</v>
      </c>
      <c r="H11" s="171">
        <f t="shared" si="0"/>
        <v>0</v>
      </c>
      <c r="I11" s="152">
        <f t="shared" si="0"/>
        <v>0</v>
      </c>
      <c r="J11" s="172">
        <f t="shared" si="0"/>
        <v>0</v>
      </c>
      <c r="K11" s="171">
        <f t="shared" si="0"/>
        <v>0</v>
      </c>
      <c r="L11" s="171">
        <f t="shared" si="0"/>
        <v>0</v>
      </c>
      <c r="M11" s="171">
        <f t="shared" si="0"/>
        <v>0</v>
      </c>
      <c r="N11" s="171">
        <f t="shared" si="0"/>
        <v>0</v>
      </c>
      <c r="O11" s="152">
        <f t="shared" si="0"/>
        <v>0</v>
      </c>
      <c r="P11" s="758">
        <f>SUM(D11:O11)</f>
        <v>0</v>
      </c>
    </row>
    <row r="12" spans="2:16" ht="19.5" customHeight="1">
      <c r="B12" s="142" t="s">
        <v>16</v>
      </c>
      <c r="C12" s="190" t="s">
        <v>249</v>
      </c>
      <c r="D12" s="153"/>
      <c r="E12" s="154"/>
      <c r="F12" s="154"/>
      <c r="G12" s="154"/>
      <c r="H12" s="154"/>
      <c r="I12" s="155"/>
      <c r="J12" s="156"/>
      <c r="K12" s="154"/>
      <c r="L12" s="154"/>
      <c r="M12" s="154"/>
      <c r="N12" s="154"/>
      <c r="O12" s="154"/>
      <c r="P12" s="758">
        <f>SUM(D12:O12)</f>
        <v>0</v>
      </c>
    </row>
    <row r="13" spans="2:16" ht="19.5" customHeight="1">
      <c r="B13" s="142" t="s">
        <v>71</v>
      </c>
      <c r="C13" s="190" t="s">
        <v>184</v>
      </c>
      <c r="D13" s="153"/>
      <c r="E13" s="154"/>
      <c r="F13" s="154"/>
      <c r="G13" s="154"/>
      <c r="H13" s="154"/>
      <c r="I13" s="155"/>
      <c r="J13" s="156"/>
      <c r="K13" s="154"/>
      <c r="L13" s="154"/>
      <c r="M13" s="154"/>
      <c r="N13" s="154"/>
      <c r="O13" s="154"/>
      <c r="P13" s="758">
        <f>SUM(D13:O13)</f>
        <v>0</v>
      </c>
    </row>
    <row r="14" spans="2:16" ht="19.5" customHeight="1">
      <c r="B14" s="176" t="s">
        <v>93</v>
      </c>
      <c r="C14" s="191" t="s">
        <v>183</v>
      </c>
      <c r="D14" s="166"/>
      <c r="E14" s="167"/>
      <c r="F14" s="167"/>
      <c r="G14" s="167"/>
      <c r="H14" s="167"/>
      <c r="I14" s="168"/>
      <c r="J14" s="169"/>
      <c r="K14" s="167"/>
      <c r="L14" s="167"/>
      <c r="M14" s="167"/>
      <c r="N14" s="167"/>
      <c r="O14" s="167"/>
      <c r="P14" s="429">
        <f>SUM(D14:O14)</f>
        <v>0</v>
      </c>
    </row>
    <row r="15" spans="2:16" ht="19.5" customHeight="1">
      <c r="B15" s="136" t="s">
        <v>182</v>
      </c>
      <c r="C15" s="759" t="s">
        <v>277</v>
      </c>
      <c r="D15" s="760">
        <f>D16+D17+D18</f>
        <v>0</v>
      </c>
      <c r="E15" s="761">
        <f aca="true" t="shared" si="1" ref="E15:O15">E16+E17+E18</f>
        <v>0</v>
      </c>
      <c r="F15" s="761">
        <f t="shared" si="1"/>
        <v>0</v>
      </c>
      <c r="G15" s="761">
        <f t="shared" si="1"/>
        <v>0</v>
      </c>
      <c r="H15" s="761">
        <f t="shared" si="1"/>
        <v>0</v>
      </c>
      <c r="I15" s="762">
        <f t="shared" si="1"/>
        <v>0</v>
      </c>
      <c r="J15" s="763">
        <f t="shared" si="1"/>
        <v>0</v>
      </c>
      <c r="K15" s="761">
        <f t="shared" si="1"/>
        <v>0</v>
      </c>
      <c r="L15" s="761">
        <f t="shared" si="1"/>
        <v>0</v>
      </c>
      <c r="M15" s="761">
        <f t="shared" si="1"/>
        <v>0</v>
      </c>
      <c r="N15" s="761">
        <f t="shared" si="1"/>
        <v>0</v>
      </c>
      <c r="O15" s="762">
        <f t="shared" si="1"/>
        <v>0</v>
      </c>
      <c r="P15" s="432"/>
    </row>
    <row r="16" spans="2:16" ht="19.5" customHeight="1">
      <c r="B16" s="142" t="s">
        <v>115</v>
      </c>
      <c r="C16" s="190" t="s">
        <v>249</v>
      </c>
      <c r="D16" s="153"/>
      <c r="E16" s="154"/>
      <c r="F16" s="154"/>
      <c r="G16" s="154"/>
      <c r="H16" s="154"/>
      <c r="I16" s="155"/>
      <c r="J16" s="156"/>
      <c r="K16" s="154"/>
      <c r="L16" s="154"/>
      <c r="M16" s="154"/>
      <c r="N16" s="154"/>
      <c r="O16" s="155"/>
      <c r="P16" s="432"/>
    </row>
    <row r="17" spans="2:16" ht="19.5" customHeight="1">
      <c r="B17" s="142" t="s">
        <v>17</v>
      </c>
      <c r="C17" s="190" t="s">
        <v>184</v>
      </c>
      <c r="D17" s="153"/>
      <c r="E17" s="154"/>
      <c r="F17" s="154"/>
      <c r="G17" s="154"/>
      <c r="H17" s="154"/>
      <c r="I17" s="155"/>
      <c r="J17" s="156"/>
      <c r="K17" s="154"/>
      <c r="L17" s="154"/>
      <c r="M17" s="154"/>
      <c r="N17" s="154"/>
      <c r="O17" s="155"/>
      <c r="P17" s="432"/>
    </row>
    <row r="18" spans="2:16" ht="19.5" customHeight="1">
      <c r="B18" s="176" t="s">
        <v>218</v>
      </c>
      <c r="C18" s="191" t="s">
        <v>183</v>
      </c>
      <c r="D18" s="166"/>
      <c r="E18" s="167"/>
      <c r="F18" s="167"/>
      <c r="G18" s="167"/>
      <c r="H18" s="167"/>
      <c r="I18" s="168"/>
      <c r="J18" s="169"/>
      <c r="K18" s="167"/>
      <c r="L18" s="167"/>
      <c r="M18" s="167"/>
      <c r="N18" s="167"/>
      <c r="O18" s="168"/>
      <c r="P18" s="432"/>
    </row>
    <row r="19" spans="2:16" ht="19.5" customHeight="1">
      <c r="B19" s="143" t="s">
        <v>123</v>
      </c>
      <c r="C19" s="430" t="s">
        <v>185</v>
      </c>
      <c r="D19" s="431">
        <f>D20+D21+D22</f>
        <v>0</v>
      </c>
      <c r="E19" s="171">
        <f aca="true" t="shared" si="2" ref="E19:O19">E20+E21+E22</f>
        <v>0</v>
      </c>
      <c r="F19" s="171">
        <f t="shared" si="2"/>
        <v>0</v>
      </c>
      <c r="G19" s="171">
        <f t="shared" si="2"/>
        <v>0</v>
      </c>
      <c r="H19" s="171">
        <f t="shared" si="2"/>
        <v>0</v>
      </c>
      <c r="I19" s="152">
        <f t="shared" si="2"/>
        <v>0</v>
      </c>
      <c r="J19" s="172">
        <f t="shared" si="2"/>
        <v>0</v>
      </c>
      <c r="K19" s="171">
        <f t="shared" si="2"/>
        <v>0</v>
      </c>
      <c r="L19" s="171">
        <f t="shared" si="2"/>
        <v>0</v>
      </c>
      <c r="M19" s="171">
        <f t="shared" si="2"/>
        <v>0</v>
      </c>
      <c r="N19" s="171">
        <f t="shared" si="2"/>
        <v>0</v>
      </c>
      <c r="O19" s="152">
        <f t="shared" si="2"/>
        <v>0</v>
      </c>
      <c r="P19" s="432"/>
    </row>
    <row r="20" spans="2:16" ht="19.5" customHeight="1">
      <c r="B20" s="142" t="s">
        <v>18</v>
      </c>
      <c r="C20" s="190" t="s">
        <v>249</v>
      </c>
      <c r="D20" s="153"/>
      <c r="E20" s="154"/>
      <c r="F20" s="154"/>
      <c r="G20" s="154"/>
      <c r="H20" s="154"/>
      <c r="I20" s="155"/>
      <c r="J20" s="156"/>
      <c r="K20" s="154"/>
      <c r="L20" s="154"/>
      <c r="M20" s="154"/>
      <c r="N20" s="154"/>
      <c r="O20" s="155"/>
      <c r="P20" s="432"/>
    </row>
    <row r="21" spans="2:16" ht="19.5" customHeight="1">
      <c r="B21" s="142" t="s">
        <v>19</v>
      </c>
      <c r="C21" s="190" t="s">
        <v>184</v>
      </c>
      <c r="D21" s="153"/>
      <c r="E21" s="154"/>
      <c r="F21" s="154"/>
      <c r="G21" s="154"/>
      <c r="H21" s="154"/>
      <c r="I21" s="155"/>
      <c r="J21" s="156"/>
      <c r="K21" s="154"/>
      <c r="L21" s="154"/>
      <c r="M21" s="154"/>
      <c r="N21" s="154"/>
      <c r="O21" s="155"/>
      <c r="P21" s="432"/>
    </row>
    <row r="22" spans="2:16" ht="19.5" customHeight="1">
      <c r="B22" s="176" t="s">
        <v>173</v>
      </c>
      <c r="C22" s="191" t="s">
        <v>183</v>
      </c>
      <c r="D22" s="166"/>
      <c r="E22" s="167"/>
      <c r="F22" s="167"/>
      <c r="G22" s="167"/>
      <c r="H22" s="167"/>
      <c r="I22" s="168"/>
      <c r="J22" s="169"/>
      <c r="K22" s="167"/>
      <c r="L22" s="167"/>
      <c r="M22" s="167"/>
      <c r="N22" s="167"/>
      <c r="O22" s="168"/>
      <c r="P22" s="432"/>
    </row>
    <row r="24" spans="2:16" ht="19.5" customHeight="1" thickBot="1">
      <c r="B24" s="113"/>
      <c r="C24" s="745"/>
      <c r="D24" s="119" t="str">
        <f>"Табела ГT-Д-7.2  Енергија, капацитети и места испоруке са сопствене мреже притиска p &lt; 6 bar  другим повезаним дистрибутивним системима у  "&amp;'Naslovna strana'!E17&amp;". год."</f>
        <v>Табела ГT-Д-7.2  Енергија, капацитети и места испоруке са сопствене мреже притиска p &lt; 6 bar  другим повезаним дистрибутивним системима у  2023. год.</v>
      </c>
      <c r="E24" s="113"/>
      <c r="G24" s="119"/>
      <c r="H24" s="119"/>
      <c r="I24" s="119"/>
      <c r="J24" s="119"/>
      <c r="K24" s="119"/>
      <c r="L24" s="119"/>
      <c r="M24" s="119"/>
      <c r="N24" s="119"/>
      <c r="O24" s="119"/>
      <c r="P24" s="132"/>
    </row>
    <row r="25" spans="2:16" ht="19.5" customHeight="1" thickTop="1">
      <c r="B25" s="1162" t="s">
        <v>24</v>
      </c>
      <c r="C25" s="493" t="s">
        <v>116</v>
      </c>
      <c r="D25" s="746" t="s">
        <v>33</v>
      </c>
      <c r="E25" s="526" t="s">
        <v>34</v>
      </c>
      <c r="F25" s="526" t="s">
        <v>35</v>
      </c>
      <c r="G25" s="526" t="s">
        <v>36</v>
      </c>
      <c r="H25" s="526" t="s">
        <v>37</v>
      </c>
      <c r="I25" s="747" t="s">
        <v>38</v>
      </c>
      <c r="J25" s="748" t="s">
        <v>39</v>
      </c>
      <c r="K25" s="526" t="s">
        <v>40</v>
      </c>
      <c r="L25" s="526" t="s">
        <v>41</v>
      </c>
      <c r="M25" s="495" t="s">
        <v>42</v>
      </c>
      <c r="N25" s="498" t="s">
        <v>43</v>
      </c>
      <c r="O25" s="499" t="s">
        <v>44</v>
      </c>
      <c r="P25" s="1164" t="s">
        <v>117</v>
      </c>
    </row>
    <row r="26" spans="2:16" ht="19.5" customHeight="1" thickBot="1">
      <c r="B26" s="1163"/>
      <c r="C26" s="500" t="s">
        <v>118</v>
      </c>
      <c r="D26" s="501">
        <v>31</v>
      </c>
      <c r="E26" s="502">
        <v>28</v>
      </c>
      <c r="F26" s="502">
        <v>31</v>
      </c>
      <c r="G26" s="502">
        <v>30</v>
      </c>
      <c r="H26" s="502">
        <v>31</v>
      </c>
      <c r="I26" s="504">
        <v>30</v>
      </c>
      <c r="J26" s="505">
        <v>31</v>
      </c>
      <c r="K26" s="502">
        <v>31</v>
      </c>
      <c r="L26" s="502">
        <v>30</v>
      </c>
      <c r="M26" s="503">
        <v>31</v>
      </c>
      <c r="N26" s="506">
        <v>30</v>
      </c>
      <c r="O26" s="507">
        <v>31</v>
      </c>
      <c r="P26" s="1165"/>
    </row>
    <row r="27" spans="2:16" ht="19.5" customHeight="1" thickTop="1">
      <c r="B27" s="1157" t="s">
        <v>236</v>
      </c>
      <c r="C27" s="1158"/>
      <c r="D27" s="1159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1"/>
    </row>
    <row r="28" spans="2:16" ht="19.5" customHeight="1">
      <c r="B28" s="143" t="s">
        <v>177</v>
      </c>
      <c r="C28" s="751" t="s">
        <v>269</v>
      </c>
      <c r="D28" s="431">
        <f>D29+D30+D31</f>
        <v>0</v>
      </c>
      <c r="E28" s="171">
        <f aca="true" t="shared" si="3" ref="E28:O28">E29+E30+E31</f>
        <v>0</v>
      </c>
      <c r="F28" s="171">
        <f t="shared" si="3"/>
        <v>0</v>
      </c>
      <c r="G28" s="171">
        <f t="shared" si="3"/>
        <v>0</v>
      </c>
      <c r="H28" s="171">
        <f t="shared" si="3"/>
        <v>0</v>
      </c>
      <c r="I28" s="152">
        <f t="shared" si="3"/>
        <v>0</v>
      </c>
      <c r="J28" s="172">
        <f t="shared" si="3"/>
        <v>0</v>
      </c>
      <c r="K28" s="171">
        <f t="shared" si="3"/>
        <v>0</v>
      </c>
      <c r="L28" s="171">
        <f t="shared" si="3"/>
        <v>0</v>
      </c>
      <c r="M28" s="171">
        <f t="shared" si="3"/>
        <v>0</v>
      </c>
      <c r="N28" s="171">
        <f t="shared" si="3"/>
        <v>0</v>
      </c>
      <c r="O28" s="152">
        <f t="shared" si="3"/>
        <v>0</v>
      </c>
      <c r="P28" s="758">
        <f>SUM(D28:O28)</f>
        <v>0</v>
      </c>
    </row>
    <row r="29" spans="2:16" ht="19.5" customHeight="1">
      <c r="B29" s="142" t="s">
        <v>16</v>
      </c>
      <c r="C29" s="190" t="s">
        <v>249</v>
      </c>
      <c r="D29" s="153"/>
      <c r="E29" s="154"/>
      <c r="F29" s="154"/>
      <c r="G29" s="154"/>
      <c r="H29" s="154"/>
      <c r="I29" s="155"/>
      <c r="J29" s="156"/>
      <c r="K29" s="154"/>
      <c r="L29" s="154"/>
      <c r="M29" s="154"/>
      <c r="N29" s="154"/>
      <c r="O29" s="154"/>
      <c r="P29" s="758">
        <f>SUM(D29:O29)</f>
        <v>0</v>
      </c>
    </row>
    <row r="30" spans="2:16" ht="19.5" customHeight="1">
      <c r="B30" s="142" t="s">
        <v>71</v>
      </c>
      <c r="C30" s="190" t="s">
        <v>184</v>
      </c>
      <c r="D30" s="153"/>
      <c r="E30" s="154"/>
      <c r="F30" s="154"/>
      <c r="G30" s="154"/>
      <c r="H30" s="154"/>
      <c r="I30" s="155"/>
      <c r="J30" s="156"/>
      <c r="K30" s="154"/>
      <c r="L30" s="154"/>
      <c r="M30" s="154"/>
      <c r="N30" s="154"/>
      <c r="O30" s="154"/>
      <c r="P30" s="758">
        <f>SUM(D30:O30)</f>
        <v>0</v>
      </c>
    </row>
    <row r="31" spans="2:16" ht="19.5" customHeight="1">
      <c r="B31" s="176" t="s">
        <v>93</v>
      </c>
      <c r="C31" s="191" t="s">
        <v>183</v>
      </c>
      <c r="D31" s="166"/>
      <c r="E31" s="167"/>
      <c r="F31" s="167"/>
      <c r="G31" s="167"/>
      <c r="H31" s="167"/>
      <c r="I31" s="168"/>
      <c r="J31" s="169"/>
      <c r="K31" s="167"/>
      <c r="L31" s="167"/>
      <c r="M31" s="167"/>
      <c r="N31" s="167"/>
      <c r="O31" s="167"/>
      <c r="P31" s="429">
        <f>SUM(D31:O31)</f>
        <v>0</v>
      </c>
    </row>
    <row r="32" spans="2:16" ht="19.5" customHeight="1">
      <c r="B32" s="136" t="s">
        <v>182</v>
      </c>
      <c r="C32" s="759" t="s">
        <v>277</v>
      </c>
      <c r="D32" s="760">
        <f>D33+D34+D35</f>
        <v>0</v>
      </c>
      <c r="E32" s="761">
        <f aca="true" t="shared" si="4" ref="E32:O32">E33+E34+E35</f>
        <v>0</v>
      </c>
      <c r="F32" s="761">
        <f t="shared" si="4"/>
        <v>0</v>
      </c>
      <c r="G32" s="761">
        <f t="shared" si="4"/>
        <v>0</v>
      </c>
      <c r="H32" s="761">
        <f t="shared" si="4"/>
        <v>0</v>
      </c>
      <c r="I32" s="762">
        <f t="shared" si="4"/>
        <v>0</v>
      </c>
      <c r="J32" s="763">
        <f t="shared" si="4"/>
        <v>0</v>
      </c>
      <c r="K32" s="761">
        <f t="shared" si="4"/>
        <v>0</v>
      </c>
      <c r="L32" s="761">
        <f t="shared" si="4"/>
        <v>0</v>
      </c>
      <c r="M32" s="761">
        <f t="shared" si="4"/>
        <v>0</v>
      </c>
      <c r="N32" s="761">
        <f t="shared" si="4"/>
        <v>0</v>
      </c>
      <c r="O32" s="762">
        <f t="shared" si="4"/>
        <v>0</v>
      </c>
      <c r="P32" s="432"/>
    </row>
    <row r="33" spans="2:16" ht="19.5" customHeight="1">
      <c r="B33" s="142" t="s">
        <v>115</v>
      </c>
      <c r="C33" s="190" t="s">
        <v>249</v>
      </c>
      <c r="D33" s="153"/>
      <c r="E33" s="154"/>
      <c r="F33" s="154"/>
      <c r="G33" s="154"/>
      <c r="H33" s="154"/>
      <c r="I33" s="155"/>
      <c r="J33" s="156"/>
      <c r="K33" s="154"/>
      <c r="L33" s="154"/>
      <c r="M33" s="154"/>
      <c r="N33" s="154"/>
      <c r="O33" s="155"/>
      <c r="P33" s="432"/>
    </row>
    <row r="34" spans="2:16" ht="19.5" customHeight="1">
      <c r="B34" s="142" t="s">
        <v>17</v>
      </c>
      <c r="C34" s="190" t="s">
        <v>184</v>
      </c>
      <c r="D34" s="153"/>
      <c r="E34" s="154"/>
      <c r="F34" s="154"/>
      <c r="G34" s="154"/>
      <c r="H34" s="154"/>
      <c r="I34" s="155"/>
      <c r="J34" s="156"/>
      <c r="K34" s="154"/>
      <c r="L34" s="154"/>
      <c r="M34" s="154"/>
      <c r="N34" s="154"/>
      <c r="O34" s="155"/>
      <c r="P34" s="432"/>
    </row>
    <row r="35" spans="2:16" ht="19.5" customHeight="1">
      <c r="B35" s="176" t="s">
        <v>218</v>
      </c>
      <c r="C35" s="191" t="s">
        <v>183</v>
      </c>
      <c r="D35" s="166"/>
      <c r="E35" s="167"/>
      <c r="F35" s="167"/>
      <c r="G35" s="167"/>
      <c r="H35" s="167"/>
      <c r="I35" s="168"/>
      <c r="J35" s="169"/>
      <c r="K35" s="167"/>
      <c r="L35" s="167"/>
      <c r="M35" s="167"/>
      <c r="N35" s="167"/>
      <c r="O35" s="168"/>
      <c r="P35" s="432"/>
    </row>
    <row r="36" spans="2:16" ht="19.5" customHeight="1">
      <c r="B36" s="143" t="s">
        <v>123</v>
      </c>
      <c r="C36" s="430" t="s">
        <v>185</v>
      </c>
      <c r="D36" s="431">
        <f>D37+D38+D39</f>
        <v>0</v>
      </c>
      <c r="E36" s="171">
        <f aca="true" t="shared" si="5" ref="E36:O36">E37+E38+E39</f>
        <v>0</v>
      </c>
      <c r="F36" s="171">
        <f t="shared" si="5"/>
        <v>0</v>
      </c>
      <c r="G36" s="171">
        <f t="shared" si="5"/>
        <v>0</v>
      </c>
      <c r="H36" s="171">
        <f t="shared" si="5"/>
        <v>0</v>
      </c>
      <c r="I36" s="152">
        <f t="shared" si="5"/>
        <v>0</v>
      </c>
      <c r="J36" s="172">
        <f t="shared" si="5"/>
        <v>0</v>
      </c>
      <c r="K36" s="171">
        <f t="shared" si="5"/>
        <v>0</v>
      </c>
      <c r="L36" s="171">
        <f t="shared" si="5"/>
        <v>0</v>
      </c>
      <c r="M36" s="171">
        <f t="shared" si="5"/>
        <v>0</v>
      </c>
      <c r="N36" s="171">
        <f t="shared" si="5"/>
        <v>0</v>
      </c>
      <c r="O36" s="152">
        <f t="shared" si="5"/>
        <v>0</v>
      </c>
      <c r="P36" s="432"/>
    </row>
    <row r="37" spans="2:16" ht="19.5" customHeight="1">
      <c r="B37" s="142" t="s">
        <v>18</v>
      </c>
      <c r="C37" s="190" t="s">
        <v>249</v>
      </c>
      <c r="D37" s="153"/>
      <c r="E37" s="154"/>
      <c r="F37" s="154"/>
      <c r="G37" s="154"/>
      <c r="H37" s="154"/>
      <c r="I37" s="155"/>
      <c r="J37" s="156"/>
      <c r="K37" s="154"/>
      <c r="L37" s="154"/>
      <c r="M37" s="154"/>
      <c r="N37" s="154"/>
      <c r="O37" s="155"/>
      <c r="P37" s="432"/>
    </row>
    <row r="38" spans="2:16" ht="19.5" customHeight="1">
      <c r="B38" s="142" t="s">
        <v>19</v>
      </c>
      <c r="C38" s="190" t="s">
        <v>184</v>
      </c>
      <c r="D38" s="153"/>
      <c r="E38" s="154"/>
      <c r="F38" s="154"/>
      <c r="G38" s="154"/>
      <c r="H38" s="154"/>
      <c r="I38" s="155"/>
      <c r="J38" s="156"/>
      <c r="K38" s="154"/>
      <c r="L38" s="154"/>
      <c r="M38" s="154"/>
      <c r="N38" s="154"/>
      <c r="O38" s="155"/>
      <c r="P38" s="432"/>
    </row>
    <row r="39" spans="2:16" ht="19.5" customHeight="1">
      <c r="B39" s="176" t="s">
        <v>173</v>
      </c>
      <c r="C39" s="191" t="s">
        <v>183</v>
      </c>
      <c r="D39" s="166"/>
      <c r="E39" s="167"/>
      <c r="F39" s="167"/>
      <c r="G39" s="167"/>
      <c r="H39" s="167"/>
      <c r="I39" s="168"/>
      <c r="J39" s="169"/>
      <c r="K39" s="167"/>
      <c r="L39" s="167"/>
      <c r="M39" s="167"/>
      <c r="N39" s="167"/>
      <c r="O39" s="168"/>
      <c r="P39" s="432"/>
    </row>
  </sheetData>
  <sheetProtection/>
  <mergeCells count="8">
    <mergeCell ref="B27:C27"/>
    <mergeCell ref="D27:P27"/>
    <mergeCell ref="B10:C10"/>
    <mergeCell ref="D10:P10"/>
    <mergeCell ref="B8:B9"/>
    <mergeCell ref="P8:P9"/>
    <mergeCell ref="B25:B26"/>
    <mergeCell ref="P25:P26"/>
  </mergeCells>
  <printOptions/>
  <pageMargins left="0.52" right="0.35" top="0.41" bottom="0.47" header="0.29" footer="0.17"/>
  <pageSetup fitToHeight="1" fitToWidth="1" horizontalDpi="600" verticalDpi="600" orientation="landscape" paperSize="9" scale="66" r:id="rId1"/>
  <headerFooter alignWithMargins="0">
    <oddFooter>&amp;CСтрана &amp;P/&amp;N</oddFooter>
  </headerFooter>
  <rowBreaks count="1" manualBreakCount="1">
    <brk id="2" max="15" man="1"/>
  </rowBreaks>
  <colBreaks count="1" manualBreakCount="1">
    <brk id="8" max="38" man="1"/>
  </colBreaks>
  <ignoredErrors>
    <ignoredError sqref="B11 C19 B19 B15 B12:B14 B16:B18 B20:B22 B28:B39" numberStoredAsText="1"/>
    <ignoredError sqref="D11:O11 D15:L15 D19:O19 D28:O28 D32:L32 D36:O36 M15:O15 M32:O3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184" customWidth="1"/>
    <col min="2" max="2" width="8.00390625" style="183" customWidth="1"/>
    <col min="3" max="3" width="42.421875" style="186" customWidth="1"/>
    <col min="4" max="13" width="15.7109375" style="184" customWidth="1"/>
    <col min="14" max="15" width="15.7109375" style="185" customWidth="1"/>
    <col min="16" max="16" width="18.7109375" style="185" customWidth="1"/>
    <col min="17" max="17" width="1.7109375" style="184" customWidth="1"/>
    <col min="18" max="18" width="7.421875" style="184" customWidth="1"/>
    <col min="19" max="16384" width="9.140625" style="184" customWidth="1"/>
  </cols>
  <sheetData>
    <row r="1" spans="1:16" s="118" customFormat="1" ht="15" customHeight="1">
      <c r="A1" s="111"/>
      <c r="B1" s="112" t="s">
        <v>14</v>
      </c>
      <c r="C1" s="113"/>
      <c r="D1" s="114"/>
      <c r="E1" s="114"/>
      <c r="F1" s="114"/>
      <c r="G1" s="114"/>
      <c r="H1" s="114"/>
      <c r="I1" s="115"/>
      <c r="J1" s="454"/>
      <c r="K1" s="111"/>
      <c r="L1" s="111"/>
      <c r="M1" s="117"/>
      <c r="N1" s="117"/>
      <c r="O1" s="117"/>
      <c r="P1" s="117"/>
    </row>
    <row r="2" spans="1:16" s="118" customFormat="1" ht="15" customHeight="1">
      <c r="A2" s="111"/>
      <c r="B2" s="119"/>
      <c r="C2" s="113"/>
      <c r="D2" s="111"/>
      <c r="E2" s="111"/>
      <c r="F2" s="111"/>
      <c r="G2" s="111"/>
      <c r="H2" s="120"/>
      <c r="I2" s="121"/>
      <c r="J2" s="120"/>
      <c r="K2" s="120"/>
      <c r="L2" s="120"/>
      <c r="M2" s="111"/>
      <c r="N2" s="117"/>
      <c r="O2" s="117"/>
      <c r="P2" s="117"/>
    </row>
    <row r="3" spans="1:16" s="118" customFormat="1" ht="15" customHeight="1">
      <c r="A3" s="111"/>
      <c r="B3" s="122" t="str">
        <f>+CONCATENATE('Naslovna strana'!B13," ",'Naslovna strana'!E13)</f>
        <v>Назив оператора система: </v>
      </c>
      <c r="C3" s="113"/>
      <c r="D3" s="111"/>
      <c r="E3" s="111"/>
      <c r="F3" s="111"/>
      <c r="G3" s="111"/>
      <c r="H3" s="120"/>
      <c r="I3" s="121"/>
      <c r="J3" s="120"/>
      <c r="K3" s="120"/>
      <c r="L3" s="120"/>
      <c r="M3" s="111"/>
      <c r="N3" s="117"/>
      <c r="O3" s="123"/>
      <c r="P3" s="117"/>
    </row>
    <row r="4" spans="1:16" s="129" customFormat="1" ht="15" customHeight="1">
      <c r="A4" s="120"/>
      <c r="B4" s="12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125"/>
      <c r="D4" s="126"/>
      <c r="E4" s="120"/>
      <c r="F4" s="127"/>
      <c r="G4" s="120"/>
      <c r="H4" s="120"/>
      <c r="I4" s="121"/>
      <c r="J4" s="120"/>
      <c r="K4" s="120"/>
      <c r="L4" s="120"/>
      <c r="M4" s="120"/>
      <c r="N4" s="128"/>
      <c r="O4" s="128"/>
      <c r="P4" s="128"/>
    </row>
    <row r="5" spans="1:16" s="129" customFormat="1" ht="15" customHeight="1">
      <c r="A5" s="120"/>
      <c r="B5" s="124" t="str">
        <f>+CONCATENATE('Naslovna strana'!B27," ",'Naslovna strana'!E27)</f>
        <v>Датум обраде: </v>
      </c>
      <c r="C5" s="125"/>
      <c r="D5" s="126"/>
      <c r="E5" s="120"/>
      <c r="F5" s="127"/>
      <c r="G5" s="120"/>
      <c r="H5" s="120"/>
      <c r="I5" s="121"/>
      <c r="J5" s="120"/>
      <c r="K5" s="120"/>
      <c r="L5" s="120"/>
      <c r="M5" s="120"/>
      <c r="N5" s="128"/>
      <c r="O5" s="128"/>
      <c r="P5" s="128"/>
    </row>
    <row r="6" spans="1:16" s="118" customFormat="1" ht="19.5" customHeight="1" thickBot="1">
      <c r="A6" s="111"/>
      <c r="B6" s="111"/>
      <c r="C6" s="130"/>
      <c r="D6" s="131"/>
      <c r="E6" s="111"/>
      <c r="F6" s="343" t="str">
        <f>"Табела ГT-Д-8.1 Енергија за испоруку унутар истог правног лица у "&amp;'Naslovna strana'!E17&amp;". год."</f>
        <v>Табела ГT-Д-8.1 Енергија за испоруку унутар истог правног лица у 2023. год.</v>
      </c>
      <c r="G6" s="115"/>
      <c r="H6" s="115"/>
      <c r="I6" s="757"/>
      <c r="J6" s="115"/>
      <c r="K6" s="115"/>
      <c r="L6" s="115"/>
      <c r="M6" s="115"/>
      <c r="N6" s="115"/>
      <c r="O6" s="115"/>
      <c r="P6" s="132" t="s">
        <v>265</v>
      </c>
    </row>
    <row r="7" spans="1:16" s="134" customFormat="1" ht="15" customHeight="1" thickTop="1">
      <c r="A7" s="133"/>
      <c r="B7" s="1162" t="s">
        <v>24</v>
      </c>
      <c r="C7" s="493" t="s">
        <v>116</v>
      </c>
      <c r="D7" s="494" t="s">
        <v>33</v>
      </c>
      <c r="E7" s="495" t="s">
        <v>34</v>
      </c>
      <c r="F7" s="495" t="s">
        <v>35</v>
      </c>
      <c r="G7" s="495" t="s">
        <v>36</v>
      </c>
      <c r="H7" s="495" t="s">
        <v>37</v>
      </c>
      <c r="I7" s="496" t="s">
        <v>38</v>
      </c>
      <c r="J7" s="497" t="s">
        <v>39</v>
      </c>
      <c r="K7" s="495" t="s">
        <v>40</v>
      </c>
      <c r="L7" s="495" t="s">
        <v>41</v>
      </c>
      <c r="M7" s="495" t="s">
        <v>42</v>
      </c>
      <c r="N7" s="498" t="s">
        <v>43</v>
      </c>
      <c r="O7" s="499" t="s">
        <v>44</v>
      </c>
      <c r="P7" s="1164" t="s">
        <v>117</v>
      </c>
    </row>
    <row r="8" spans="1:16" s="134" customFormat="1" ht="15" customHeight="1" thickBot="1">
      <c r="A8" s="133"/>
      <c r="B8" s="1163"/>
      <c r="C8" s="500" t="s">
        <v>118</v>
      </c>
      <c r="D8" s="501">
        <v>31</v>
      </c>
      <c r="E8" s="502">
        <v>28</v>
      </c>
      <c r="F8" s="503">
        <v>31</v>
      </c>
      <c r="G8" s="503">
        <v>30</v>
      </c>
      <c r="H8" s="502">
        <v>31</v>
      </c>
      <c r="I8" s="504">
        <v>30</v>
      </c>
      <c r="J8" s="505">
        <v>31</v>
      </c>
      <c r="K8" s="502">
        <v>31</v>
      </c>
      <c r="L8" s="503">
        <v>30</v>
      </c>
      <c r="M8" s="503">
        <v>31</v>
      </c>
      <c r="N8" s="506">
        <v>30</v>
      </c>
      <c r="O8" s="507">
        <v>31</v>
      </c>
      <c r="P8" s="1165"/>
    </row>
    <row r="9" spans="1:16" s="137" customFormat="1" ht="15" customHeight="1" thickTop="1">
      <c r="A9" s="135"/>
      <c r="B9" s="508" t="s">
        <v>177</v>
      </c>
      <c r="C9" s="509" t="s">
        <v>188</v>
      </c>
      <c r="D9" s="764">
        <f aca="true" t="shared" si="0" ref="D9:O9">D10+D26</f>
        <v>0</v>
      </c>
      <c r="E9" s="765">
        <f t="shared" si="0"/>
        <v>0</v>
      </c>
      <c r="F9" s="765">
        <f t="shared" si="0"/>
        <v>0</v>
      </c>
      <c r="G9" s="765">
        <f t="shared" si="0"/>
        <v>0</v>
      </c>
      <c r="H9" s="765">
        <f t="shared" si="0"/>
        <v>0</v>
      </c>
      <c r="I9" s="766">
        <f t="shared" si="0"/>
        <v>0</v>
      </c>
      <c r="J9" s="767">
        <f t="shared" si="0"/>
        <v>0</v>
      </c>
      <c r="K9" s="765">
        <f t="shared" si="0"/>
        <v>0</v>
      </c>
      <c r="L9" s="765">
        <f t="shared" si="0"/>
        <v>0</v>
      </c>
      <c r="M9" s="510">
        <f t="shared" si="0"/>
        <v>0</v>
      </c>
      <c r="N9" s="510">
        <f t="shared" si="0"/>
        <v>0</v>
      </c>
      <c r="O9" s="511">
        <f t="shared" si="0"/>
        <v>0</v>
      </c>
      <c r="P9" s="512">
        <f aca="true" t="shared" si="1" ref="P9:P14">SUM(D9:O9)</f>
        <v>0</v>
      </c>
    </row>
    <row r="10" spans="1:16" s="137" customFormat="1" ht="15" customHeight="1">
      <c r="A10" s="135"/>
      <c r="B10" s="513" t="s">
        <v>20</v>
      </c>
      <c r="C10" s="437" t="s">
        <v>211</v>
      </c>
      <c r="D10" s="173">
        <f>D11+D14+D18+D22</f>
        <v>0</v>
      </c>
      <c r="E10" s="174">
        <f aca="true" t="shared" si="2" ref="E10:O10">E11+E14+E18+E22</f>
        <v>0</v>
      </c>
      <c r="F10" s="174">
        <f t="shared" si="2"/>
        <v>0</v>
      </c>
      <c r="G10" s="174">
        <f t="shared" si="2"/>
        <v>0</v>
      </c>
      <c r="H10" s="174">
        <f t="shared" si="2"/>
        <v>0</v>
      </c>
      <c r="I10" s="162">
        <f t="shared" si="2"/>
        <v>0</v>
      </c>
      <c r="J10" s="175">
        <f t="shared" si="2"/>
        <v>0</v>
      </c>
      <c r="K10" s="174">
        <f t="shared" si="2"/>
        <v>0</v>
      </c>
      <c r="L10" s="174">
        <f t="shared" si="2"/>
        <v>0</v>
      </c>
      <c r="M10" s="144">
        <f t="shared" si="2"/>
        <v>0</v>
      </c>
      <c r="N10" s="144">
        <f t="shared" si="2"/>
        <v>0</v>
      </c>
      <c r="O10" s="145">
        <f t="shared" si="2"/>
        <v>0</v>
      </c>
      <c r="P10" s="514">
        <f t="shared" si="1"/>
        <v>0</v>
      </c>
    </row>
    <row r="11" spans="1:16" s="137" customFormat="1" ht="15" customHeight="1">
      <c r="A11" s="135"/>
      <c r="B11" s="515">
        <v>2.1</v>
      </c>
      <c r="C11" s="487" t="s">
        <v>238</v>
      </c>
      <c r="D11" s="147">
        <f>D12+D13</f>
        <v>0</v>
      </c>
      <c r="E11" s="148">
        <f aca="true" t="shared" si="3" ref="E11:O11">E12+E13</f>
        <v>0</v>
      </c>
      <c r="F11" s="148">
        <f t="shared" si="3"/>
        <v>0</v>
      </c>
      <c r="G11" s="148">
        <f t="shared" si="3"/>
        <v>0</v>
      </c>
      <c r="H11" s="148">
        <f t="shared" si="3"/>
        <v>0</v>
      </c>
      <c r="I11" s="149">
        <f t="shared" si="3"/>
        <v>0</v>
      </c>
      <c r="J11" s="150">
        <f t="shared" si="3"/>
        <v>0</v>
      </c>
      <c r="K11" s="148">
        <f t="shared" si="3"/>
        <v>0</v>
      </c>
      <c r="L11" s="148">
        <f t="shared" si="3"/>
        <v>0</v>
      </c>
      <c r="M11" s="148">
        <f t="shared" si="3"/>
        <v>0</v>
      </c>
      <c r="N11" s="148">
        <f t="shared" si="3"/>
        <v>0</v>
      </c>
      <c r="O11" s="149">
        <f t="shared" si="3"/>
        <v>0</v>
      </c>
      <c r="P11" s="516">
        <f t="shared" si="1"/>
        <v>0</v>
      </c>
    </row>
    <row r="12" spans="1:16" s="137" customFormat="1" ht="15" customHeight="1">
      <c r="A12" s="135"/>
      <c r="B12" s="515" t="s">
        <v>30</v>
      </c>
      <c r="C12" s="190" t="s">
        <v>212</v>
      </c>
      <c r="D12" s="153"/>
      <c r="E12" s="154"/>
      <c r="F12" s="154"/>
      <c r="G12" s="154"/>
      <c r="H12" s="154"/>
      <c r="I12" s="155"/>
      <c r="J12" s="156"/>
      <c r="K12" s="154"/>
      <c r="L12" s="154"/>
      <c r="M12" s="154"/>
      <c r="N12" s="154"/>
      <c r="O12" s="155"/>
      <c r="P12" s="516">
        <f t="shared" si="1"/>
        <v>0</v>
      </c>
    </row>
    <row r="13" spans="1:16" s="137" customFormat="1" ht="15" customHeight="1">
      <c r="A13" s="135"/>
      <c r="B13" s="515" t="s">
        <v>96</v>
      </c>
      <c r="C13" s="488" t="s">
        <v>217</v>
      </c>
      <c r="D13" s="153"/>
      <c r="E13" s="154"/>
      <c r="F13" s="154"/>
      <c r="G13" s="154"/>
      <c r="H13" s="154"/>
      <c r="I13" s="155"/>
      <c r="J13" s="156"/>
      <c r="K13" s="154"/>
      <c r="L13" s="154"/>
      <c r="M13" s="154"/>
      <c r="N13" s="154"/>
      <c r="O13" s="155"/>
      <c r="P13" s="516">
        <f t="shared" si="1"/>
        <v>0</v>
      </c>
    </row>
    <row r="14" spans="1:16" s="137" customFormat="1" ht="15" customHeight="1">
      <c r="A14" s="135"/>
      <c r="B14" s="515" t="s">
        <v>17</v>
      </c>
      <c r="C14" s="487" t="s">
        <v>215</v>
      </c>
      <c r="D14" s="147">
        <f>D15+D16+D17</f>
        <v>0</v>
      </c>
      <c r="E14" s="148">
        <f aca="true" t="shared" si="4" ref="E14:O14">E15+E16+E17</f>
        <v>0</v>
      </c>
      <c r="F14" s="148">
        <f t="shared" si="4"/>
        <v>0</v>
      </c>
      <c r="G14" s="148">
        <f t="shared" si="4"/>
        <v>0</v>
      </c>
      <c r="H14" s="148">
        <f t="shared" si="4"/>
        <v>0</v>
      </c>
      <c r="I14" s="149">
        <f t="shared" si="4"/>
        <v>0</v>
      </c>
      <c r="J14" s="150">
        <f t="shared" si="4"/>
        <v>0</v>
      </c>
      <c r="K14" s="148">
        <f t="shared" si="4"/>
        <v>0</v>
      </c>
      <c r="L14" s="148">
        <f t="shared" si="4"/>
        <v>0</v>
      </c>
      <c r="M14" s="148">
        <f t="shared" si="4"/>
        <v>0</v>
      </c>
      <c r="N14" s="148">
        <f t="shared" si="4"/>
        <v>0</v>
      </c>
      <c r="O14" s="149">
        <f t="shared" si="4"/>
        <v>0</v>
      </c>
      <c r="P14" s="516">
        <f t="shared" si="1"/>
        <v>0</v>
      </c>
    </row>
    <row r="15" spans="1:16" s="137" customFormat="1" ht="15" customHeight="1">
      <c r="A15" s="135"/>
      <c r="B15" s="515" t="s">
        <v>52</v>
      </c>
      <c r="C15" s="190" t="s">
        <v>212</v>
      </c>
      <c r="D15" s="153"/>
      <c r="E15" s="154"/>
      <c r="F15" s="154"/>
      <c r="G15" s="154"/>
      <c r="H15" s="154"/>
      <c r="I15" s="155"/>
      <c r="J15" s="156"/>
      <c r="K15" s="154"/>
      <c r="L15" s="154"/>
      <c r="M15" s="154"/>
      <c r="N15" s="154"/>
      <c r="O15" s="155"/>
      <c r="P15" s="516">
        <f aca="true" t="shared" si="5" ref="P15:P25">SUM(D15:O15)</f>
        <v>0</v>
      </c>
    </row>
    <row r="16" spans="1:16" s="137" customFormat="1" ht="15" customHeight="1">
      <c r="A16" s="135"/>
      <c r="B16" s="515" t="s">
        <v>60</v>
      </c>
      <c r="C16" s="488" t="s">
        <v>213</v>
      </c>
      <c r="D16" s="153"/>
      <c r="E16" s="154"/>
      <c r="F16" s="154"/>
      <c r="G16" s="154"/>
      <c r="H16" s="154"/>
      <c r="I16" s="155"/>
      <c r="J16" s="156"/>
      <c r="K16" s="154"/>
      <c r="L16" s="154"/>
      <c r="M16" s="154"/>
      <c r="N16" s="154"/>
      <c r="O16" s="155"/>
      <c r="P16" s="516">
        <f t="shared" si="5"/>
        <v>0</v>
      </c>
    </row>
    <row r="17" spans="1:16" s="137" customFormat="1" ht="15" customHeight="1">
      <c r="A17" s="135"/>
      <c r="B17" s="515" t="s">
        <v>194</v>
      </c>
      <c r="C17" s="488" t="s">
        <v>217</v>
      </c>
      <c r="D17" s="153"/>
      <c r="E17" s="154"/>
      <c r="F17" s="154"/>
      <c r="G17" s="154"/>
      <c r="H17" s="154"/>
      <c r="I17" s="155"/>
      <c r="J17" s="156"/>
      <c r="K17" s="154"/>
      <c r="L17" s="154"/>
      <c r="M17" s="154"/>
      <c r="N17" s="154"/>
      <c r="O17" s="155"/>
      <c r="P17" s="516">
        <f t="shared" si="5"/>
        <v>0</v>
      </c>
    </row>
    <row r="18" spans="1:16" s="137" customFormat="1" ht="15" customHeight="1">
      <c r="A18" s="135"/>
      <c r="B18" s="515" t="s">
        <v>218</v>
      </c>
      <c r="C18" s="489" t="s">
        <v>214</v>
      </c>
      <c r="D18" s="147">
        <f>SUM(D19:D21)</f>
        <v>0</v>
      </c>
      <c r="E18" s="148">
        <f aca="true" t="shared" si="6" ref="E18:O18">SUM(E19:E21)</f>
        <v>0</v>
      </c>
      <c r="F18" s="148">
        <f t="shared" si="6"/>
        <v>0</v>
      </c>
      <c r="G18" s="148">
        <f t="shared" si="6"/>
        <v>0</v>
      </c>
      <c r="H18" s="148">
        <f t="shared" si="6"/>
        <v>0</v>
      </c>
      <c r="I18" s="149">
        <f t="shared" si="6"/>
        <v>0</v>
      </c>
      <c r="J18" s="150">
        <f t="shared" si="6"/>
        <v>0</v>
      </c>
      <c r="K18" s="148">
        <f t="shared" si="6"/>
        <v>0</v>
      </c>
      <c r="L18" s="148">
        <f t="shared" si="6"/>
        <v>0</v>
      </c>
      <c r="M18" s="148">
        <f t="shared" si="6"/>
        <v>0</v>
      </c>
      <c r="N18" s="148">
        <f t="shared" si="6"/>
        <v>0</v>
      </c>
      <c r="O18" s="149">
        <f t="shared" si="6"/>
        <v>0</v>
      </c>
      <c r="P18" s="516">
        <f t="shared" si="5"/>
        <v>0</v>
      </c>
    </row>
    <row r="19" spans="1:16" s="137" customFormat="1" ht="15" customHeight="1">
      <c r="A19" s="135"/>
      <c r="B19" s="515" t="s">
        <v>222</v>
      </c>
      <c r="C19" s="488" t="s">
        <v>212</v>
      </c>
      <c r="D19" s="153"/>
      <c r="E19" s="154"/>
      <c r="F19" s="154"/>
      <c r="G19" s="154"/>
      <c r="H19" s="154"/>
      <c r="I19" s="155"/>
      <c r="J19" s="156"/>
      <c r="K19" s="154"/>
      <c r="L19" s="154"/>
      <c r="M19" s="154"/>
      <c r="N19" s="154"/>
      <c r="O19" s="155"/>
      <c r="P19" s="516">
        <f t="shared" si="5"/>
        <v>0</v>
      </c>
    </row>
    <row r="20" spans="1:16" s="137" customFormat="1" ht="15" customHeight="1">
      <c r="A20" s="135"/>
      <c r="B20" s="515" t="s">
        <v>223</v>
      </c>
      <c r="C20" s="488" t="s">
        <v>213</v>
      </c>
      <c r="D20" s="153"/>
      <c r="E20" s="154"/>
      <c r="F20" s="154"/>
      <c r="G20" s="154"/>
      <c r="H20" s="154"/>
      <c r="I20" s="155"/>
      <c r="J20" s="156"/>
      <c r="K20" s="154"/>
      <c r="L20" s="154"/>
      <c r="M20" s="154"/>
      <c r="N20" s="154"/>
      <c r="O20" s="155"/>
      <c r="P20" s="516">
        <f t="shared" si="5"/>
        <v>0</v>
      </c>
    </row>
    <row r="21" spans="1:16" s="137" customFormat="1" ht="15" customHeight="1">
      <c r="A21" s="135"/>
      <c r="B21" s="515" t="s">
        <v>224</v>
      </c>
      <c r="C21" s="488" t="s">
        <v>217</v>
      </c>
      <c r="D21" s="153"/>
      <c r="E21" s="154"/>
      <c r="F21" s="154"/>
      <c r="G21" s="154"/>
      <c r="H21" s="154"/>
      <c r="I21" s="155"/>
      <c r="J21" s="156"/>
      <c r="K21" s="154"/>
      <c r="L21" s="154"/>
      <c r="M21" s="154"/>
      <c r="N21" s="154"/>
      <c r="O21" s="155"/>
      <c r="P21" s="516">
        <f t="shared" si="5"/>
        <v>0</v>
      </c>
    </row>
    <row r="22" spans="1:16" s="137" customFormat="1" ht="15" customHeight="1">
      <c r="A22" s="135"/>
      <c r="B22" s="515" t="s">
        <v>239</v>
      </c>
      <c r="C22" s="489" t="s">
        <v>216</v>
      </c>
      <c r="D22" s="147">
        <f>SUM(D23:D25)</f>
        <v>0</v>
      </c>
      <c r="E22" s="148">
        <f aca="true" t="shared" si="7" ref="E22:O22">SUM(E23:E25)</f>
        <v>0</v>
      </c>
      <c r="F22" s="148">
        <f t="shared" si="7"/>
        <v>0</v>
      </c>
      <c r="G22" s="148">
        <f t="shared" si="7"/>
        <v>0</v>
      </c>
      <c r="H22" s="148">
        <f t="shared" si="7"/>
        <v>0</v>
      </c>
      <c r="I22" s="149">
        <f t="shared" si="7"/>
        <v>0</v>
      </c>
      <c r="J22" s="150">
        <f t="shared" si="7"/>
        <v>0</v>
      </c>
      <c r="K22" s="148">
        <f t="shared" si="7"/>
        <v>0</v>
      </c>
      <c r="L22" s="148">
        <f t="shared" si="7"/>
        <v>0</v>
      </c>
      <c r="M22" s="148">
        <f t="shared" si="7"/>
        <v>0</v>
      </c>
      <c r="N22" s="148">
        <f t="shared" si="7"/>
        <v>0</v>
      </c>
      <c r="O22" s="149">
        <f t="shared" si="7"/>
        <v>0</v>
      </c>
      <c r="P22" s="516">
        <f t="shared" si="5"/>
        <v>0</v>
      </c>
    </row>
    <row r="23" spans="1:16" s="137" customFormat="1" ht="15" customHeight="1">
      <c r="A23" s="135"/>
      <c r="B23" s="515" t="s">
        <v>240</v>
      </c>
      <c r="C23" s="488" t="s">
        <v>212</v>
      </c>
      <c r="D23" s="153"/>
      <c r="E23" s="154"/>
      <c r="F23" s="154"/>
      <c r="G23" s="154"/>
      <c r="H23" s="154"/>
      <c r="I23" s="155"/>
      <c r="J23" s="156"/>
      <c r="K23" s="154"/>
      <c r="L23" s="154"/>
      <c r="M23" s="154"/>
      <c r="N23" s="154"/>
      <c r="O23" s="155"/>
      <c r="P23" s="516">
        <f t="shared" si="5"/>
        <v>0</v>
      </c>
    </row>
    <row r="24" spans="1:16" s="137" customFormat="1" ht="15" customHeight="1">
      <c r="A24" s="135"/>
      <c r="B24" s="515" t="s">
        <v>241</v>
      </c>
      <c r="C24" s="488" t="s">
        <v>213</v>
      </c>
      <c r="D24" s="153"/>
      <c r="E24" s="154"/>
      <c r="F24" s="154"/>
      <c r="G24" s="154"/>
      <c r="H24" s="154"/>
      <c r="I24" s="155"/>
      <c r="J24" s="156"/>
      <c r="K24" s="154"/>
      <c r="L24" s="154"/>
      <c r="M24" s="154"/>
      <c r="N24" s="154"/>
      <c r="O24" s="155"/>
      <c r="P24" s="516">
        <f t="shared" si="5"/>
        <v>0</v>
      </c>
    </row>
    <row r="25" spans="1:16" s="137" customFormat="1" ht="15" customHeight="1">
      <c r="A25" s="135"/>
      <c r="B25" s="517" t="s">
        <v>242</v>
      </c>
      <c r="C25" s="191" t="s">
        <v>217</v>
      </c>
      <c r="D25" s="166"/>
      <c r="E25" s="167"/>
      <c r="F25" s="167"/>
      <c r="G25" s="167"/>
      <c r="H25" s="167"/>
      <c r="I25" s="168"/>
      <c r="J25" s="169"/>
      <c r="K25" s="167"/>
      <c r="L25" s="167"/>
      <c r="M25" s="167"/>
      <c r="N25" s="167"/>
      <c r="O25" s="168"/>
      <c r="P25" s="906">
        <f t="shared" si="5"/>
        <v>0</v>
      </c>
    </row>
    <row r="26" spans="1:16" s="163" customFormat="1" ht="15" customHeight="1">
      <c r="A26" s="439"/>
      <c r="B26" s="513" t="s">
        <v>123</v>
      </c>
      <c r="C26" s="437" t="s">
        <v>122</v>
      </c>
      <c r="D26" s="158">
        <f>D27+D31+D35</f>
        <v>0</v>
      </c>
      <c r="E26" s="159">
        <f aca="true" t="shared" si="8" ref="E26:O26">E27+E31+E35</f>
        <v>0</v>
      </c>
      <c r="F26" s="159">
        <f t="shared" si="8"/>
        <v>0</v>
      </c>
      <c r="G26" s="159">
        <f t="shared" si="8"/>
        <v>0</v>
      </c>
      <c r="H26" s="159">
        <f t="shared" si="8"/>
        <v>0</v>
      </c>
      <c r="I26" s="160">
        <f t="shared" si="8"/>
        <v>0</v>
      </c>
      <c r="J26" s="161">
        <f t="shared" si="8"/>
        <v>0</v>
      </c>
      <c r="K26" s="159">
        <f t="shared" si="8"/>
        <v>0</v>
      </c>
      <c r="L26" s="159">
        <f t="shared" si="8"/>
        <v>0</v>
      </c>
      <c r="M26" s="159">
        <f t="shared" si="8"/>
        <v>0</v>
      </c>
      <c r="N26" s="159">
        <f t="shared" si="8"/>
        <v>0</v>
      </c>
      <c r="O26" s="162">
        <f t="shared" si="8"/>
        <v>0</v>
      </c>
      <c r="P26" s="514">
        <f>SUM(D26:O26)</f>
        <v>0</v>
      </c>
    </row>
    <row r="27" spans="1:16" s="137" customFormat="1" ht="15" customHeight="1">
      <c r="A27" s="179"/>
      <c r="B27" s="515" t="s">
        <v>18</v>
      </c>
      <c r="C27" s="487" t="s">
        <v>219</v>
      </c>
      <c r="D27" s="147">
        <f aca="true" t="shared" si="9" ref="D27:O27">D28+D29+D30</f>
        <v>0</v>
      </c>
      <c r="E27" s="148">
        <f t="shared" si="9"/>
        <v>0</v>
      </c>
      <c r="F27" s="148">
        <f t="shared" si="9"/>
        <v>0</v>
      </c>
      <c r="G27" s="148">
        <f t="shared" si="9"/>
        <v>0</v>
      </c>
      <c r="H27" s="148">
        <f t="shared" si="9"/>
        <v>0</v>
      </c>
      <c r="I27" s="149">
        <f t="shared" si="9"/>
        <v>0</v>
      </c>
      <c r="J27" s="150">
        <f t="shared" si="9"/>
        <v>0</v>
      </c>
      <c r="K27" s="148">
        <f t="shared" si="9"/>
        <v>0</v>
      </c>
      <c r="L27" s="148">
        <f t="shared" si="9"/>
        <v>0</v>
      </c>
      <c r="M27" s="148">
        <f t="shared" si="9"/>
        <v>0</v>
      </c>
      <c r="N27" s="148">
        <f t="shared" si="9"/>
        <v>0</v>
      </c>
      <c r="O27" s="149">
        <f t="shared" si="9"/>
        <v>0</v>
      </c>
      <c r="P27" s="516">
        <f>SUM(D27:O27)</f>
        <v>0</v>
      </c>
    </row>
    <row r="28" spans="1:16" s="137" customFormat="1" ht="15" customHeight="1">
      <c r="A28" s="179"/>
      <c r="B28" s="515" t="s">
        <v>134</v>
      </c>
      <c r="C28" s="190" t="s">
        <v>212</v>
      </c>
      <c r="D28" s="153"/>
      <c r="E28" s="154"/>
      <c r="F28" s="154"/>
      <c r="G28" s="154"/>
      <c r="H28" s="154"/>
      <c r="I28" s="155"/>
      <c r="J28" s="156"/>
      <c r="K28" s="154"/>
      <c r="L28" s="154"/>
      <c r="M28" s="154"/>
      <c r="N28" s="154"/>
      <c r="O28" s="155"/>
      <c r="P28" s="516">
        <f aca="true" t="shared" si="10" ref="P28:P38">SUM(D28:O28)</f>
        <v>0</v>
      </c>
    </row>
    <row r="29" spans="1:16" s="137" customFormat="1" ht="15" customHeight="1">
      <c r="A29" s="179"/>
      <c r="B29" s="513" t="s">
        <v>135</v>
      </c>
      <c r="C29" s="488" t="s">
        <v>213</v>
      </c>
      <c r="D29" s="153"/>
      <c r="E29" s="154"/>
      <c r="F29" s="154"/>
      <c r="G29" s="154"/>
      <c r="H29" s="154"/>
      <c r="I29" s="155"/>
      <c r="J29" s="156"/>
      <c r="K29" s="154"/>
      <c r="L29" s="154"/>
      <c r="M29" s="154"/>
      <c r="N29" s="154"/>
      <c r="O29" s="155"/>
      <c r="P29" s="516">
        <f t="shared" si="10"/>
        <v>0</v>
      </c>
    </row>
    <row r="30" spans="1:16" s="137" customFormat="1" ht="15" customHeight="1">
      <c r="A30" s="179"/>
      <c r="B30" s="513" t="s">
        <v>225</v>
      </c>
      <c r="C30" s="488" t="s">
        <v>217</v>
      </c>
      <c r="D30" s="153"/>
      <c r="E30" s="154"/>
      <c r="F30" s="154"/>
      <c r="G30" s="154"/>
      <c r="H30" s="154"/>
      <c r="I30" s="155"/>
      <c r="J30" s="156"/>
      <c r="K30" s="154"/>
      <c r="L30" s="154"/>
      <c r="M30" s="154"/>
      <c r="N30" s="154"/>
      <c r="O30" s="155"/>
      <c r="P30" s="516">
        <f t="shared" si="10"/>
        <v>0</v>
      </c>
    </row>
    <row r="31" spans="1:16" s="137" customFormat="1" ht="15" customHeight="1">
      <c r="A31" s="179"/>
      <c r="B31" s="513" t="s">
        <v>19</v>
      </c>
      <c r="C31" s="489" t="s">
        <v>220</v>
      </c>
      <c r="D31" s="147">
        <f aca="true" t="shared" si="11" ref="D31:O31">SUM(D32:D34)</f>
        <v>0</v>
      </c>
      <c r="E31" s="148">
        <f t="shared" si="11"/>
        <v>0</v>
      </c>
      <c r="F31" s="148">
        <f t="shared" si="11"/>
        <v>0</v>
      </c>
      <c r="G31" s="148">
        <f t="shared" si="11"/>
        <v>0</v>
      </c>
      <c r="H31" s="148">
        <f t="shared" si="11"/>
        <v>0</v>
      </c>
      <c r="I31" s="149">
        <f t="shared" si="11"/>
        <v>0</v>
      </c>
      <c r="J31" s="150">
        <f t="shared" si="11"/>
        <v>0</v>
      </c>
      <c r="K31" s="148">
        <f t="shared" si="11"/>
        <v>0</v>
      </c>
      <c r="L31" s="148">
        <f t="shared" si="11"/>
        <v>0</v>
      </c>
      <c r="M31" s="148">
        <f t="shared" si="11"/>
        <v>0</v>
      </c>
      <c r="N31" s="148">
        <f t="shared" si="11"/>
        <v>0</v>
      </c>
      <c r="O31" s="149">
        <f t="shared" si="11"/>
        <v>0</v>
      </c>
      <c r="P31" s="516">
        <f t="shared" si="10"/>
        <v>0</v>
      </c>
    </row>
    <row r="32" spans="1:16" s="137" customFormat="1" ht="15" customHeight="1">
      <c r="A32" s="179"/>
      <c r="B32" s="513" t="s">
        <v>136</v>
      </c>
      <c r="C32" s="488" t="s">
        <v>212</v>
      </c>
      <c r="D32" s="153"/>
      <c r="E32" s="154"/>
      <c r="F32" s="154"/>
      <c r="G32" s="154"/>
      <c r="H32" s="154"/>
      <c r="I32" s="155"/>
      <c r="J32" s="156"/>
      <c r="K32" s="154"/>
      <c r="L32" s="154"/>
      <c r="M32" s="154"/>
      <c r="N32" s="154"/>
      <c r="O32" s="155"/>
      <c r="P32" s="516">
        <f t="shared" si="10"/>
        <v>0</v>
      </c>
    </row>
    <row r="33" spans="1:16" s="137" customFormat="1" ht="15" customHeight="1">
      <c r="A33" s="179"/>
      <c r="B33" s="513" t="s">
        <v>137</v>
      </c>
      <c r="C33" s="488" t="s">
        <v>213</v>
      </c>
      <c r="D33" s="153"/>
      <c r="E33" s="154"/>
      <c r="F33" s="154"/>
      <c r="G33" s="154"/>
      <c r="H33" s="154"/>
      <c r="I33" s="155"/>
      <c r="J33" s="156"/>
      <c r="K33" s="154"/>
      <c r="L33" s="154"/>
      <c r="M33" s="154"/>
      <c r="N33" s="154"/>
      <c r="O33" s="155"/>
      <c r="P33" s="516">
        <f t="shared" si="10"/>
        <v>0</v>
      </c>
    </row>
    <row r="34" spans="1:16" s="137" customFormat="1" ht="15" customHeight="1">
      <c r="A34" s="179"/>
      <c r="B34" s="513" t="s">
        <v>138</v>
      </c>
      <c r="C34" s="488" t="s">
        <v>217</v>
      </c>
      <c r="D34" s="153"/>
      <c r="E34" s="154"/>
      <c r="F34" s="154"/>
      <c r="G34" s="154"/>
      <c r="H34" s="154"/>
      <c r="I34" s="155"/>
      <c r="J34" s="156"/>
      <c r="K34" s="154"/>
      <c r="L34" s="154"/>
      <c r="M34" s="154"/>
      <c r="N34" s="154"/>
      <c r="O34" s="155"/>
      <c r="P34" s="516">
        <f t="shared" si="10"/>
        <v>0</v>
      </c>
    </row>
    <row r="35" spans="1:16" s="137" customFormat="1" ht="15" customHeight="1">
      <c r="A35" s="179"/>
      <c r="B35" s="513" t="s">
        <v>173</v>
      </c>
      <c r="C35" s="489" t="s">
        <v>221</v>
      </c>
      <c r="D35" s="147">
        <f aca="true" t="shared" si="12" ref="D35:O35">SUM(D36:D38)</f>
        <v>0</v>
      </c>
      <c r="E35" s="148">
        <f t="shared" si="12"/>
        <v>0</v>
      </c>
      <c r="F35" s="148">
        <f t="shared" si="12"/>
        <v>0</v>
      </c>
      <c r="G35" s="148">
        <f t="shared" si="12"/>
        <v>0</v>
      </c>
      <c r="H35" s="148">
        <f t="shared" si="12"/>
        <v>0</v>
      </c>
      <c r="I35" s="149">
        <f t="shared" si="12"/>
        <v>0</v>
      </c>
      <c r="J35" s="150">
        <f t="shared" si="12"/>
        <v>0</v>
      </c>
      <c r="K35" s="148">
        <f t="shared" si="12"/>
        <v>0</v>
      </c>
      <c r="L35" s="148">
        <f t="shared" si="12"/>
        <v>0</v>
      </c>
      <c r="M35" s="148">
        <f t="shared" si="12"/>
        <v>0</v>
      </c>
      <c r="N35" s="148">
        <f t="shared" si="12"/>
        <v>0</v>
      </c>
      <c r="O35" s="149">
        <f t="shared" si="12"/>
        <v>0</v>
      </c>
      <c r="P35" s="516">
        <f t="shared" si="10"/>
        <v>0</v>
      </c>
    </row>
    <row r="36" spans="1:16" s="137" customFormat="1" ht="15" customHeight="1">
      <c r="A36" s="135"/>
      <c r="B36" s="513" t="s">
        <v>226</v>
      </c>
      <c r="C36" s="488" t="s">
        <v>212</v>
      </c>
      <c r="D36" s="153"/>
      <c r="E36" s="154"/>
      <c r="F36" s="154"/>
      <c r="G36" s="154"/>
      <c r="H36" s="154"/>
      <c r="I36" s="155"/>
      <c r="J36" s="156"/>
      <c r="K36" s="154"/>
      <c r="L36" s="154"/>
      <c r="M36" s="154"/>
      <c r="N36" s="154"/>
      <c r="O36" s="155"/>
      <c r="P36" s="516">
        <f t="shared" si="10"/>
        <v>0</v>
      </c>
    </row>
    <row r="37" spans="1:16" s="137" customFormat="1" ht="15" customHeight="1">
      <c r="A37" s="179"/>
      <c r="B37" s="513" t="s">
        <v>227</v>
      </c>
      <c r="C37" s="488" t="s">
        <v>213</v>
      </c>
      <c r="D37" s="153"/>
      <c r="E37" s="154"/>
      <c r="F37" s="154"/>
      <c r="G37" s="154"/>
      <c r="H37" s="154"/>
      <c r="I37" s="155"/>
      <c r="J37" s="156"/>
      <c r="K37" s="154"/>
      <c r="L37" s="154"/>
      <c r="M37" s="154"/>
      <c r="N37" s="154"/>
      <c r="O37" s="155"/>
      <c r="P37" s="516">
        <f t="shared" si="10"/>
        <v>0</v>
      </c>
    </row>
    <row r="38" spans="1:16" s="137" customFormat="1" ht="15" customHeight="1" thickBot="1">
      <c r="A38" s="179"/>
      <c r="B38" s="518" t="s">
        <v>228</v>
      </c>
      <c r="C38" s="668" t="s">
        <v>217</v>
      </c>
      <c r="D38" s="749"/>
      <c r="E38" s="519"/>
      <c r="F38" s="519"/>
      <c r="G38" s="519"/>
      <c r="H38" s="519"/>
      <c r="I38" s="520"/>
      <c r="J38" s="750"/>
      <c r="K38" s="519"/>
      <c r="L38" s="519"/>
      <c r="M38" s="519"/>
      <c r="N38" s="519"/>
      <c r="O38" s="520"/>
      <c r="P38" s="907">
        <f t="shared" si="10"/>
        <v>0</v>
      </c>
    </row>
    <row r="39" spans="1:16" s="137" customFormat="1" ht="13.5" customHeight="1" thickTop="1">
      <c r="A39" s="135"/>
      <c r="B39" s="180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</row>
    <row r="40" spans="1:15" s="118" customFormat="1" ht="19.5" customHeight="1" thickBot="1">
      <c r="A40" s="111"/>
      <c r="B40" s="111"/>
      <c r="C40" s="130"/>
      <c r="D40" s="131"/>
      <c r="E40" s="111"/>
      <c r="F40" s="119" t="str">
        <f>"Табела ГT-Д-8.2  Капацитети, односно МДП за испоруку унутар истог правног лица у "&amp;'Naslovna strana'!E17&amp;". год."</f>
        <v>Табела ГT-Д-8.2  Капацитети, односно МДП за испоруку унутар истог правног лица у 2023. год.</v>
      </c>
      <c r="G40" s="115"/>
      <c r="H40" s="115"/>
      <c r="I40" s="115"/>
      <c r="J40" s="115"/>
      <c r="K40" s="115"/>
      <c r="L40" s="115"/>
      <c r="M40" s="115"/>
      <c r="N40" s="115"/>
      <c r="O40" s="132" t="s">
        <v>270</v>
      </c>
    </row>
    <row r="41" spans="1:16" s="134" customFormat="1" ht="15" customHeight="1" thickTop="1">
      <c r="A41" s="133"/>
      <c r="B41" s="1162" t="s">
        <v>24</v>
      </c>
      <c r="C41" s="493" t="s">
        <v>116</v>
      </c>
      <c r="D41" s="494" t="s">
        <v>33</v>
      </c>
      <c r="E41" s="495" t="s">
        <v>34</v>
      </c>
      <c r="F41" s="495" t="s">
        <v>35</v>
      </c>
      <c r="G41" s="495" t="s">
        <v>36</v>
      </c>
      <c r="H41" s="495" t="s">
        <v>37</v>
      </c>
      <c r="I41" s="496" t="s">
        <v>38</v>
      </c>
      <c r="J41" s="497" t="s">
        <v>39</v>
      </c>
      <c r="K41" s="495" t="s">
        <v>40</v>
      </c>
      <c r="L41" s="495" t="s">
        <v>41</v>
      </c>
      <c r="M41" s="495" t="s">
        <v>42</v>
      </c>
      <c r="N41" s="498" t="s">
        <v>43</v>
      </c>
      <c r="O41" s="522" t="s">
        <v>44</v>
      </c>
      <c r="P41" s="1166"/>
    </row>
    <row r="42" spans="1:16" s="134" customFormat="1" ht="15" customHeight="1" thickBot="1">
      <c r="A42" s="133"/>
      <c r="B42" s="1163"/>
      <c r="C42" s="500" t="s">
        <v>118</v>
      </c>
      <c r="D42" s="501">
        <v>31</v>
      </c>
      <c r="E42" s="502">
        <v>28</v>
      </c>
      <c r="F42" s="503">
        <v>31</v>
      </c>
      <c r="G42" s="503">
        <v>30</v>
      </c>
      <c r="H42" s="502">
        <v>31</v>
      </c>
      <c r="I42" s="504">
        <v>30</v>
      </c>
      <c r="J42" s="505">
        <v>31</v>
      </c>
      <c r="K42" s="502">
        <v>31</v>
      </c>
      <c r="L42" s="503">
        <v>30</v>
      </c>
      <c r="M42" s="503">
        <v>31</v>
      </c>
      <c r="N42" s="506">
        <v>30</v>
      </c>
      <c r="O42" s="523">
        <v>31</v>
      </c>
      <c r="P42" s="1166"/>
    </row>
    <row r="43" spans="1:18" s="137" customFormat="1" ht="15" customHeight="1" thickTop="1">
      <c r="A43" s="135"/>
      <c r="B43" s="508" t="s">
        <v>177</v>
      </c>
      <c r="C43" s="490" t="s">
        <v>189</v>
      </c>
      <c r="D43" s="768">
        <f>D44+D60</f>
        <v>0</v>
      </c>
      <c r="E43" s="769">
        <f aca="true" t="shared" si="13" ref="E43:O43">E44+E60</f>
        <v>0</v>
      </c>
      <c r="F43" s="769">
        <f t="shared" si="13"/>
        <v>0</v>
      </c>
      <c r="G43" s="769">
        <f t="shared" si="13"/>
        <v>0</v>
      </c>
      <c r="H43" s="769">
        <f t="shared" si="13"/>
        <v>0</v>
      </c>
      <c r="I43" s="770">
        <f t="shared" si="13"/>
        <v>0</v>
      </c>
      <c r="J43" s="771">
        <f t="shared" si="13"/>
        <v>0</v>
      </c>
      <c r="K43" s="769">
        <f t="shared" si="13"/>
        <v>0</v>
      </c>
      <c r="L43" s="769">
        <f t="shared" si="13"/>
        <v>0</v>
      </c>
      <c r="M43" s="491">
        <f t="shared" si="13"/>
        <v>0</v>
      </c>
      <c r="N43" s="491">
        <f t="shared" si="13"/>
        <v>0</v>
      </c>
      <c r="O43" s="521">
        <f t="shared" si="13"/>
        <v>0</v>
      </c>
      <c r="P43" s="438"/>
      <c r="Q43" s="192"/>
      <c r="R43" s="192"/>
    </row>
    <row r="44" spans="1:18" s="137" customFormat="1" ht="15" customHeight="1">
      <c r="A44" s="135"/>
      <c r="B44" s="513" t="s">
        <v>20</v>
      </c>
      <c r="C44" s="437" t="s">
        <v>121</v>
      </c>
      <c r="D44" s="173">
        <f>D45+D48+D52+D56</f>
        <v>0</v>
      </c>
      <c r="E44" s="174">
        <f aca="true" t="shared" si="14" ref="E44:O44">E45+E48+E52+E56</f>
        <v>0</v>
      </c>
      <c r="F44" s="174">
        <f t="shared" si="14"/>
        <v>0</v>
      </c>
      <c r="G44" s="174">
        <f t="shared" si="14"/>
        <v>0</v>
      </c>
      <c r="H44" s="174">
        <f t="shared" si="14"/>
        <v>0</v>
      </c>
      <c r="I44" s="162">
        <f t="shared" si="14"/>
        <v>0</v>
      </c>
      <c r="J44" s="175">
        <f t="shared" si="14"/>
        <v>0</v>
      </c>
      <c r="K44" s="174">
        <f t="shared" si="14"/>
        <v>0</v>
      </c>
      <c r="L44" s="174">
        <f t="shared" si="14"/>
        <v>0</v>
      </c>
      <c r="M44" s="144">
        <f t="shared" si="14"/>
        <v>0</v>
      </c>
      <c r="N44" s="144">
        <f t="shared" si="14"/>
        <v>0</v>
      </c>
      <c r="O44" s="796">
        <f t="shared" si="14"/>
        <v>0</v>
      </c>
      <c r="P44" s="432"/>
      <c r="Q44" s="192"/>
      <c r="R44" s="192"/>
    </row>
    <row r="45" spans="1:18" s="137" customFormat="1" ht="15" customHeight="1">
      <c r="A45" s="135"/>
      <c r="B45" s="515">
        <v>2.1</v>
      </c>
      <c r="C45" s="487" t="s">
        <v>238</v>
      </c>
      <c r="D45" s="147">
        <f aca="true" t="shared" si="15" ref="D45:O45">D46+D47</f>
        <v>0</v>
      </c>
      <c r="E45" s="148">
        <f t="shared" si="15"/>
        <v>0</v>
      </c>
      <c r="F45" s="148">
        <f t="shared" si="15"/>
        <v>0</v>
      </c>
      <c r="G45" s="148">
        <f t="shared" si="15"/>
        <v>0</v>
      </c>
      <c r="H45" s="148">
        <f t="shared" si="15"/>
        <v>0</v>
      </c>
      <c r="I45" s="149">
        <f t="shared" si="15"/>
        <v>0</v>
      </c>
      <c r="J45" s="150">
        <f t="shared" si="15"/>
        <v>0</v>
      </c>
      <c r="K45" s="148">
        <f t="shared" si="15"/>
        <v>0</v>
      </c>
      <c r="L45" s="148">
        <f t="shared" si="15"/>
        <v>0</v>
      </c>
      <c r="M45" s="148">
        <f t="shared" si="15"/>
        <v>0</v>
      </c>
      <c r="N45" s="148">
        <f t="shared" si="15"/>
        <v>0</v>
      </c>
      <c r="O45" s="149">
        <f t="shared" si="15"/>
        <v>0</v>
      </c>
      <c r="P45" s="432"/>
      <c r="Q45" s="192"/>
      <c r="R45" s="192"/>
    </row>
    <row r="46" spans="1:18" s="137" customFormat="1" ht="15" customHeight="1">
      <c r="A46" s="135"/>
      <c r="B46" s="515" t="s">
        <v>30</v>
      </c>
      <c r="C46" s="190" t="s">
        <v>212</v>
      </c>
      <c r="D46" s="153"/>
      <c r="E46" s="154"/>
      <c r="F46" s="154"/>
      <c r="G46" s="154"/>
      <c r="H46" s="154"/>
      <c r="I46" s="155"/>
      <c r="J46" s="156"/>
      <c r="K46" s="154"/>
      <c r="L46" s="154"/>
      <c r="M46" s="154"/>
      <c r="N46" s="154"/>
      <c r="O46" s="155"/>
      <c r="P46" s="432"/>
      <c r="Q46" s="192"/>
      <c r="R46" s="192"/>
    </row>
    <row r="47" spans="1:18" s="137" customFormat="1" ht="15" customHeight="1">
      <c r="A47" s="135"/>
      <c r="B47" s="515" t="s">
        <v>96</v>
      </c>
      <c r="C47" s="488" t="s">
        <v>217</v>
      </c>
      <c r="D47" s="153"/>
      <c r="E47" s="154"/>
      <c r="F47" s="154"/>
      <c r="G47" s="154"/>
      <c r="H47" s="154"/>
      <c r="I47" s="155"/>
      <c r="J47" s="156"/>
      <c r="K47" s="154"/>
      <c r="L47" s="154"/>
      <c r="M47" s="154"/>
      <c r="N47" s="154"/>
      <c r="O47" s="155"/>
      <c r="P47" s="432"/>
      <c r="Q47" s="192"/>
      <c r="R47" s="192"/>
    </row>
    <row r="48" spans="1:18" s="137" customFormat="1" ht="15" customHeight="1">
      <c r="A48" s="135"/>
      <c r="B48" s="515" t="s">
        <v>17</v>
      </c>
      <c r="C48" s="487" t="s">
        <v>215</v>
      </c>
      <c r="D48" s="147">
        <f aca="true" t="shared" si="16" ref="D48:O48">D49+D50+D51</f>
        <v>0</v>
      </c>
      <c r="E48" s="148">
        <f t="shared" si="16"/>
        <v>0</v>
      </c>
      <c r="F48" s="148">
        <f t="shared" si="16"/>
        <v>0</v>
      </c>
      <c r="G48" s="148">
        <f t="shared" si="16"/>
        <v>0</v>
      </c>
      <c r="H48" s="148">
        <f t="shared" si="16"/>
        <v>0</v>
      </c>
      <c r="I48" s="149">
        <f t="shared" si="16"/>
        <v>0</v>
      </c>
      <c r="J48" s="150">
        <f t="shared" si="16"/>
        <v>0</v>
      </c>
      <c r="K48" s="148">
        <f t="shared" si="16"/>
        <v>0</v>
      </c>
      <c r="L48" s="148">
        <f t="shared" si="16"/>
        <v>0</v>
      </c>
      <c r="M48" s="148">
        <f t="shared" si="16"/>
        <v>0</v>
      </c>
      <c r="N48" s="148">
        <f t="shared" si="16"/>
        <v>0</v>
      </c>
      <c r="O48" s="149">
        <f t="shared" si="16"/>
        <v>0</v>
      </c>
      <c r="P48" s="438"/>
      <c r="Q48" s="192"/>
      <c r="R48" s="192"/>
    </row>
    <row r="49" spans="1:16" s="137" customFormat="1" ht="15" customHeight="1">
      <c r="A49" s="135"/>
      <c r="B49" s="515" t="s">
        <v>52</v>
      </c>
      <c r="C49" s="190" t="s">
        <v>212</v>
      </c>
      <c r="D49" s="153"/>
      <c r="E49" s="154"/>
      <c r="F49" s="154"/>
      <c r="G49" s="154"/>
      <c r="H49" s="154"/>
      <c r="I49" s="155"/>
      <c r="J49" s="156"/>
      <c r="K49" s="154"/>
      <c r="L49" s="154"/>
      <c r="M49" s="154"/>
      <c r="N49" s="154"/>
      <c r="O49" s="154"/>
      <c r="P49" s="438"/>
    </row>
    <row r="50" spans="1:16" s="137" customFormat="1" ht="15" customHeight="1">
      <c r="A50" s="135"/>
      <c r="B50" s="515" t="s">
        <v>60</v>
      </c>
      <c r="C50" s="488" t="s">
        <v>213</v>
      </c>
      <c r="D50" s="153"/>
      <c r="E50" s="154"/>
      <c r="F50" s="154"/>
      <c r="G50" s="154"/>
      <c r="H50" s="154"/>
      <c r="I50" s="155"/>
      <c r="J50" s="156"/>
      <c r="K50" s="154"/>
      <c r="L50" s="154"/>
      <c r="M50" s="154"/>
      <c r="N50" s="154"/>
      <c r="O50" s="154"/>
      <c r="P50" s="438"/>
    </row>
    <row r="51" spans="1:16" s="137" customFormat="1" ht="15" customHeight="1">
      <c r="A51" s="135"/>
      <c r="B51" s="515" t="s">
        <v>194</v>
      </c>
      <c r="C51" s="488" t="s">
        <v>217</v>
      </c>
      <c r="D51" s="153"/>
      <c r="E51" s="154"/>
      <c r="F51" s="154"/>
      <c r="G51" s="154"/>
      <c r="H51" s="154"/>
      <c r="I51" s="155"/>
      <c r="J51" s="156"/>
      <c r="K51" s="154"/>
      <c r="L51" s="154"/>
      <c r="M51" s="154"/>
      <c r="N51" s="154"/>
      <c r="O51" s="154"/>
      <c r="P51" s="438"/>
    </row>
    <row r="52" spans="1:16" s="137" customFormat="1" ht="15" customHeight="1">
      <c r="A52" s="135"/>
      <c r="B52" s="515" t="s">
        <v>218</v>
      </c>
      <c r="C52" s="489" t="s">
        <v>214</v>
      </c>
      <c r="D52" s="147">
        <f aca="true" t="shared" si="17" ref="D52:O52">SUM(D53:D55)</f>
        <v>0</v>
      </c>
      <c r="E52" s="148">
        <f t="shared" si="17"/>
        <v>0</v>
      </c>
      <c r="F52" s="148">
        <f t="shared" si="17"/>
        <v>0</v>
      </c>
      <c r="G52" s="148">
        <f t="shared" si="17"/>
        <v>0</v>
      </c>
      <c r="H52" s="148">
        <f t="shared" si="17"/>
        <v>0</v>
      </c>
      <c r="I52" s="149">
        <f t="shared" si="17"/>
        <v>0</v>
      </c>
      <c r="J52" s="150">
        <f t="shared" si="17"/>
        <v>0</v>
      </c>
      <c r="K52" s="148">
        <f t="shared" si="17"/>
        <v>0</v>
      </c>
      <c r="L52" s="148">
        <f t="shared" si="17"/>
        <v>0</v>
      </c>
      <c r="M52" s="148">
        <f t="shared" si="17"/>
        <v>0</v>
      </c>
      <c r="N52" s="148">
        <f t="shared" si="17"/>
        <v>0</v>
      </c>
      <c r="O52" s="149">
        <f t="shared" si="17"/>
        <v>0</v>
      </c>
      <c r="P52" s="438"/>
    </row>
    <row r="53" spans="1:16" s="137" customFormat="1" ht="15" customHeight="1">
      <c r="A53" s="135"/>
      <c r="B53" s="515" t="s">
        <v>222</v>
      </c>
      <c r="C53" s="488" t="s">
        <v>212</v>
      </c>
      <c r="D53" s="153"/>
      <c r="E53" s="154"/>
      <c r="F53" s="154"/>
      <c r="G53" s="154"/>
      <c r="H53" s="154"/>
      <c r="I53" s="155"/>
      <c r="J53" s="156"/>
      <c r="K53" s="154"/>
      <c r="L53" s="154"/>
      <c r="M53" s="154"/>
      <c r="N53" s="154"/>
      <c r="O53" s="154"/>
      <c r="P53" s="438"/>
    </row>
    <row r="54" spans="1:16" s="137" customFormat="1" ht="15" customHeight="1">
      <c r="A54" s="135"/>
      <c r="B54" s="515" t="s">
        <v>223</v>
      </c>
      <c r="C54" s="488" t="s">
        <v>213</v>
      </c>
      <c r="D54" s="153"/>
      <c r="E54" s="154"/>
      <c r="F54" s="154"/>
      <c r="G54" s="154"/>
      <c r="H54" s="154"/>
      <c r="I54" s="155"/>
      <c r="J54" s="156"/>
      <c r="K54" s="154"/>
      <c r="L54" s="154"/>
      <c r="M54" s="154"/>
      <c r="N54" s="154"/>
      <c r="O54" s="154"/>
      <c r="P54" s="438"/>
    </row>
    <row r="55" spans="1:16" s="137" customFormat="1" ht="15" customHeight="1">
      <c r="A55" s="135"/>
      <c r="B55" s="515" t="s">
        <v>224</v>
      </c>
      <c r="C55" s="488" t="s">
        <v>217</v>
      </c>
      <c r="D55" s="153"/>
      <c r="E55" s="154"/>
      <c r="F55" s="154"/>
      <c r="G55" s="154"/>
      <c r="H55" s="154"/>
      <c r="I55" s="155"/>
      <c r="J55" s="156"/>
      <c r="K55" s="154"/>
      <c r="L55" s="154"/>
      <c r="M55" s="154"/>
      <c r="N55" s="154"/>
      <c r="O55" s="154"/>
      <c r="P55" s="438"/>
    </row>
    <row r="56" spans="1:16" s="137" customFormat="1" ht="15" customHeight="1">
      <c r="A56" s="135"/>
      <c r="B56" s="515" t="s">
        <v>239</v>
      </c>
      <c r="C56" s="489" t="s">
        <v>216</v>
      </c>
      <c r="D56" s="147">
        <f aca="true" t="shared" si="18" ref="D56:O56">SUM(D57:D59)</f>
        <v>0</v>
      </c>
      <c r="E56" s="148">
        <f t="shared" si="18"/>
        <v>0</v>
      </c>
      <c r="F56" s="148">
        <f t="shared" si="18"/>
        <v>0</v>
      </c>
      <c r="G56" s="148">
        <f t="shared" si="18"/>
        <v>0</v>
      </c>
      <c r="H56" s="148">
        <f t="shared" si="18"/>
        <v>0</v>
      </c>
      <c r="I56" s="149">
        <f t="shared" si="18"/>
        <v>0</v>
      </c>
      <c r="J56" s="150">
        <f t="shared" si="18"/>
        <v>0</v>
      </c>
      <c r="K56" s="148">
        <f t="shared" si="18"/>
        <v>0</v>
      </c>
      <c r="L56" s="148">
        <f t="shared" si="18"/>
        <v>0</v>
      </c>
      <c r="M56" s="148">
        <f t="shared" si="18"/>
        <v>0</v>
      </c>
      <c r="N56" s="148">
        <f t="shared" si="18"/>
        <v>0</v>
      </c>
      <c r="O56" s="149">
        <f t="shared" si="18"/>
        <v>0</v>
      </c>
      <c r="P56" s="438"/>
    </row>
    <row r="57" spans="1:16" s="137" customFormat="1" ht="15" customHeight="1">
      <c r="A57" s="135"/>
      <c r="B57" s="515" t="s">
        <v>240</v>
      </c>
      <c r="C57" s="488" t="s">
        <v>212</v>
      </c>
      <c r="D57" s="153"/>
      <c r="E57" s="154"/>
      <c r="F57" s="154"/>
      <c r="G57" s="154"/>
      <c r="H57" s="154"/>
      <c r="I57" s="155"/>
      <c r="J57" s="156"/>
      <c r="K57" s="154"/>
      <c r="L57" s="154"/>
      <c r="M57" s="154"/>
      <c r="N57" s="154"/>
      <c r="O57" s="154"/>
      <c r="P57" s="438"/>
    </row>
    <row r="58" spans="1:16" s="137" customFormat="1" ht="15" customHeight="1">
      <c r="A58" s="135"/>
      <c r="B58" s="515" t="s">
        <v>241</v>
      </c>
      <c r="C58" s="488" t="s">
        <v>213</v>
      </c>
      <c r="D58" s="153"/>
      <c r="E58" s="154"/>
      <c r="F58" s="154"/>
      <c r="G58" s="154"/>
      <c r="H58" s="154"/>
      <c r="I58" s="155"/>
      <c r="J58" s="156"/>
      <c r="K58" s="154"/>
      <c r="L58" s="154"/>
      <c r="M58" s="154"/>
      <c r="N58" s="154"/>
      <c r="O58" s="154"/>
      <c r="P58" s="438"/>
    </row>
    <row r="59" spans="1:16" s="137" customFormat="1" ht="15" customHeight="1">
      <c r="A59" s="135"/>
      <c r="B59" s="517" t="s">
        <v>242</v>
      </c>
      <c r="C59" s="191" t="s">
        <v>217</v>
      </c>
      <c r="D59" s="166"/>
      <c r="E59" s="167"/>
      <c r="F59" s="167"/>
      <c r="G59" s="167"/>
      <c r="H59" s="167"/>
      <c r="I59" s="168"/>
      <c r="J59" s="169"/>
      <c r="K59" s="167"/>
      <c r="L59" s="167"/>
      <c r="M59" s="167"/>
      <c r="N59" s="167"/>
      <c r="O59" s="167"/>
      <c r="P59" s="438"/>
    </row>
    <row r="60" spans="1:16" s="137" customFormat="1" ht="15" customHeight="1">
      <c r="A60" s="135"/>
      <c r="B60" s="513" t="s">
        <v>123</v>
      </c>
      <c r="C60" s="437" t="s">
        <v>122</v>
      </c>
      <c r="D60" s="158">
        <f aca="true" t="shared" si="19" ref="D60:O60">D61+D65+D69</f>
        <v>0</v>
      </c>
      <c r="E60" s="159">
        <f t="shared" si="19"/>
        <v>0</v>
      </c>
      <c r="F60" s="159">
        <f t="shared" si="19"/>
        <v>0</v>
      </c>
      <c r="G60" s="159">
        <f t="shared" si="19"/>
        <v>0</v>
      </c>
      <c r="H60" s="159">
        <f t="shared" si="19"/>
        <v>0</v>
      </c>
      <c r="I60" s="160">
        <f t="shared" si="19"/>
        <v>0</v>
      </c>
      <c r="J60" s="161">
        <f t="shared" si="19"/>
        <v>0</v>
      </c>
      <c r="K60" s="159">
        <f t="shared" si="19"/>
        <v>0</v>
      </c>
      <c r="L60" s="159">
        <f t="shared" si="19"/>
        <v>0</v>
      </c>
      <c r="M60" s="159">
        <f t="shared" si="19"/>
        <v>0</v>
      </c>
      <c r="N60" s="159">
        <f t="shared" si="19"/>
        <v>0</v>
      </c>
      <c r="O60" s="162">
        <f t="shared" si="19"/>
        <v>0</v>
      </c>
      <c r="P60" s="438"/>
    </row>
    <row r="61" spans="1:16" s="137" customFormat="1" ht="15" customHeight="1">
      <c r="A61" s="135"/>
      <c r="B61" s="515" t="s">
        <v>18</v>
      </c>
      <c r="C61" s="487" t="s">
        <v>219</v>
      </c>
      <c r="D61" s="147">
        <f aca="true" t="shared" si="20" ref="D61:O61">D62+D63+D64</f>
        <v>0</v>
      </c>
      <c r="E61" s="148">
        <f t="shared" si="20"/>
        <v>0</v>
      </c>
      <c r="F61" s="148">
        <f t="shared" si="20"/>
        <v>0</v>
      </c>
      <c r="G61" s="148">
        <f t="shared" si="20"/>
        <v>0</v>
      </c>
      <c r="H61" s="148">
        <f t="shared" si="20"/>
        <v>0</v>
      </c>
      <c r="I61" s="149">
        <f t="shared" si="20"/>
        <v>0</v>
      </c>
      <c r="J61" s="150">
        <f t="shared" si="20"/>
        <v>0</v>
      </c>
      <c r="K61" s="148">
        <f t="shared" si="20"/>
        <v>0</v>
      </c>
      <c r="L61" s="148">
        <f t="shared" si="20"/>
        <v>0</v>
      </c>
      <c r="M61" s="148">
        <f t="shared" si="20"/>
        <v>0</v>
      </c>
      <c r="N61" s="148">
        <f t="shared" si="20"/>
        <v>0</v>
      </c>
      <c r="O61" s="149">
        <f t="shared" si="20"/>
        <v>0</v>
      </c>
      <c r="P61" s="438"/>
    </row>
    <row r="62" spans="1:16" s="137" customFormat="1" ht="15" customHeight="1">
      <c r="A62" s="135"/>
      <c r="B62" s="515" t="s">
        <v>134</v>
      </c>
      <c r="C62" s="190" t="s">
        <v>212</v>
      </c>
      <c r="D62" s="153"/>
      <c r="E62" s="154"/>
      <c r="F62" s="154"/>
      <c r="G62" s="154"/>
      <c r="H62" s="154"/>
      <c r="I62" s="155"/>
      <c r="J62" s="156"/>
      <c r="K62" s="154"/>
      <c r="L62" s="154"/>
      <c r="M62" s="154"/>
      <c r="N62" s="154"/>
      <c r="O62" s="154"/>
      <c r="P62" s="438"/>
    </row>
    <row r="63" spans="1:16" s="137" customFormat="1" ht="15" customHeight="1">
      <c r="A63" s="135"/>
      <c r="B63" s="513" t="s">
        <v>135</v>
      </c>
      <c r="C63" s="488" t="s">
        <v>213</v>
      </c>
      <c r="D63" s="153"/>
      <c r="E63" s="154"/>
      <c r="F63" s="154"/>
      <c r="G63" s="154"/>
      <c r="H63" s="154"/>
      <c r="I63" s="155"/>
      <c r="J63" s="156"/>
      <c r="K63" s="154"/>
      <c r="L63" s="154"/>
      <c r="M63" s="154"/>
      <c r="N63" s="154"/>
      <c r="O63" s="154"/>
      <c r="P63" s="438"/>
    </row>
    <row r="64" spans="1:16" s="137" customFormat="1" ht="15" customHeight="1">
      <c r="A64" s="135"/>
      <c r="B64" s="513" t="s">
        <v>225</v>
      </c>
      <c r="C64" s="488" t="s">
        <v>217</v>
      </c>
      <c r="D64" s="153"/>
      <c r="E64" s="154"/>
      <c r="F64" s="154"/>
      <c r="G64" s="154"/>
      <c r="H64" s="154"/>
      <c r="I64" s="155"/>
      <c r="J64" s="156"/>
      <c r="K64" s="154"/>
      <c r="L64" s="154"/>
      <c r="M64" s="154"/>
      <c r="N64" s="154"/>
      <c r="O64" s="154"/>
      <c r="P64" s="438"/>
    </row>
    <row r="65" spans="1:16" s="137" customFormat="1" ht="15" customHeight="1">
      <c r="A65" s="135"/>
      <c r="B65" s="513" t="s">
        <v>19</v>
      </c>
      <c r="C65" s="489" t="s">
        <v>220</v>
      </c>
      <c r="D65" s="147">
        <f aca="true" t="shared" si="21" ref="D65:O65">SUM(D66:D68)</f>
        <v>0</v>
      </c>
      <c r="E65" s="148">
        <f t="shared" si="21"/>
        <v>0</v>
      </c>
      <c r="F65" s="148">
        <f t="shared" si="21"/>
        <v>0</v>
      </c>
      <c r="G65" s="148">
        <f t="shared" si="21"/>
        <v>0</v>
      </c>
      <c r="H65" s="148">
        <f t="shared" si="21"/>
        <v>0</v>
      </c>
      <c r="I65" s="149">
        <f t="shared" si="21"/>
        <v>0</v>
      </c>
      <c r="J65" s="150">
        <f t="shared" si="21"/>
        <v>0</v>
      </c>
      <c r="K65" s="148">
        <f t="shared" si="21"/>
        <v>0</v>
      </c>
      <c r="L65" s="148">
        <f t="shared" si="21"/>
        <v>0</v>
      </c>
      <c r="M65" s="148">
        <f t="shared" si="21"/>
        <v>0</v>
      </c>
      <c r="N65" s="148">
        <f t="shared" si="21"/>
        <v>0</v>
      </c>
      <c r="O65" s="149">
        <f t="shared" si="21"/>
        <v>0</v>
      </c>
      <c r="P65" s="438"/>
    </row>
    <row r="66" spans="1:16" s="137" customFormat="1" ht="15" customHeight="1">
      <c r="A66" s="135"/>
      <c r="B66" s="513" t="s">
        <v>136</v>
      </c>
      <c r="C66" s="488" t="s">
        <v>212</v>
      </c>
      <c r="D66" s="153"/>
      <c r="E66" s="154"/>
      <c r="F66" s="154"/>
      <c r="G66" s="154"/>
      <c r="H66" s="154"/>
      <c r="I66" s="155"/>
      <c r="J66" s="156"/>
      <c r="K66" s="154"/>
      <c r="L66" s="154"/>
      <c r="M66" s="154"/>
      <c r="N66" s="154"/>
      <c r="O66" s="154"/>
      <c r="P66" s="438"/>
    </row>
    <row r="67" spans="1:16" s="137" customFormat="1" ht="15" customHeight="1">
      <c r="A67" s="135"/>
      <c r="B67" s="513" t="s">
        <v>137</v>
      </c>
      <c r="C67" s="488" t="s">
        <v>213</v>
      </c>
      <c r="D67" s="153"/>
      <c r="E67" s="154"/>
      <c r="F67" s="154"/>
      <c r="G67" s="154"/>
      <c r="H67" s="154"/>
      <c r="I67" s="155"/>
      <c r="J67" s="156"/>
      <c r="K67" s="154"/>
      <c r="L67" s="154"/>
      <c r="M67" s="154"/>
      <c r="N67" s="154"/>
      <c r="O67" s="154"/>
      <c r="P67" s="438"/>
    </row>
    <row r="68" spans="1:16" s="163" customFormat="1" ht="15" customHeight="1">
      <c r="A68" s="439"/>
      <c r="B68" s="513" t="s">
        <v>138</v>
      </c>
      <c r="C68" s="488" t="s">
        <v>217</v>
      </c>
      <c r="D68" s="153"/>
      <c r="E68" s="154"/>
      <c r="F68" s="154"/>
      <c r="G68" s="154"/>
      <c r="H68" s="154"/>
      <c r="I68" s="155"/>
      <c r="J68" s="156"/>
      <c r="K68" s="154"/>
      <c r="L68" s="154"/>
      <c r="M68" s="154"/>
      <c r="N68" s="154"/>
      <c r="O68" s="154"/>
      <c r="P68" s="438"/>
    </row>
    <row r="69" spans="1:16" s="137" customFormat="1" ht="15" customHeight="1">
      <c r="A69" s="179"/>
      <c r="B69" s="513" t="s">
        <v>173</v>
      </c>
      <c r="C69" s="489" t="s">
        <v>221</v>
      </c>
      <c r="D69" s="147">
        <f aca="true" t="shared" si="22" ref="D69:O69">SUM(D70:D72)</f>
        <v>0</v>
      </c>
      <c r="E69" s="148">
        <f t="shared" si="22"/>
        <v>0</v>
      </c>
      <c r="F69" s="148">
        <f t="shared" si="22"/>
        <v>0</v>
      </c>
      <c r="G69" s="148">
        <f t="shared" si="22"/>
        <v>0</v>
      </c>
      <c r="H69" s="148">
        <f t="shared" si="22"/>
        <v>0</v>
      </c>
      <c r="I69" s="149">
        <f t="shared" si="22"/>
        <v>0</v>
      </c>
      <c r="J69" s="150">
        <f t="shared" si="22"/>
        <v>0</v>
      </c>
      <c r="K69" s="148">
        <f t="shared" si="22"/>
        <v>0</v>
      </c>
      <c r="L69" s="148">
        <f t="shared" si="22"/>
        <v>0</v>
      </c>
      <c r="M69" s="148">
        <f t="shared" si="22"/>
        <v>0</v>
      </c>
      <c r="N69" s="148">
        <f t="shared" si="22"/>
        <v>0</v>
      </c>
      <c r="O69" s="149">
        <f t="shared" si="22"/>
        <v>0</v>
      </c>
      <c r="P69" s="438"/>
    </row>
    <row r="70" spans="1:16" s="137" customFormat="1" ht="15" customHeight="1">
      <c r="A70" s="135"/>
      <c r="B70" s="513" t="s">
        <v>226</v>
      </c>
      <c r="C70" s="488" t="s">
        <v>212</v>
      </c>
      <c r="D70" s="153"/>
      <c r="E70" s="154"/>
      <c r="F70" s="154"/>
      <c r="G70" s="154"/>
      <c r="H70" s="154"/>
      <c r="I70" s="155"/>
      <c r="J70" s="156"/>
      <c r="K70" s="154"/>
      <c r="L70" s="154"/>
      <c r="M70" s="154"/>
      <c r="N70" s="154"/>
      <c r="O70" s="154"/>
      <c r="P70" s="438"/>
    </row>
    <row r="71" spans="1:16" s="137" customFormat="1" ht="15" customHeight="1">
      <c r="A71" s="135"/>
      <c r="B71" s="513" t="s">
        <v>227</v>
      </c>
      <c r="C71" s="488" t="s">
        <v>213</v>
      </c>
      <c r="D71" s="153"/>
      <c r="E71" s="154"/>
      <c r="F71" s="154"/>
      <c r="G71" s="154"/>
      <c r="H71" s="154"/>
      <c r="I71" s="155"/>
      <c r="J71" s="156"/>
      <c r="K71" s="154"/>
      <c r="L71" s="154"/>
      <c r="M71" s="154"/>
      <c r="N71" s="154"/>
      <c r="O71" s="154"/>
      <c r="P71" s="438"/>
    </row>
    <row r="72" spans="1:16" s="137" customFormat="1" ht="15" customHeight="1" thickBot="1">
      <c r="A72" s="135"/>
      <c r="B72" s="518" t="s">
        <v>228</v>
      </c>
      <c r="C72" s="668" t="s">
        <v>217</v>
      </c>
      <c r="D72" s="749"/>
      <c r="E72" s="519"/>
      <c r="F72" s="519"/>
      <c r="G72" s="519"/>
      <c r="H72" s="519"/>
      <c r="I72" s="520"/>
      <c r="J72" s="750"/>
      <c r="K72" s="519"/>
      <c r="L72" s="519"/>
      <c r="M72" s="519"/>
      <c r="N72" s="519"/>
      <c r="O72" s="519"/>
      <c r="P72" s="438"/>
    </row>
    <row r="73" ht="13.5" thickTop="1"/>
    <row r="74" spans="1:16" s="118" customFormat="1" ht="15" customHeight="1" thickBot="1">
      <c r="A74" s="111"/>
      <c r="B74" s="111"/>
      <c r="C74" s="130"/>
      <c r="D74" s="131"/>
      <c r="E74" s="111"/>
      <c r="F74" s="119" t="str">
        <f>"Табела ГT-Д-8.3  Места испоруке унутар истог правног лица у "&amp;'Naslovna strana'!E17&amp;". год. "</f>
        <v>Табела ГT-Д-8.3  Места испоруке унутар истог правног лица у 2023. год. 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32"/>
    </row>
    <row r="75" spans="1:16" s="134" customFormat="1" ht="15" customHeight="1" thickTop="1">
      <c r="A75" s="133"/>
      <c r="B75" s="1162" t="s">
        <v>24</v>
      </c>
      <c r="C75" s="493" t="s">
        <v>116</v>
      </c>
      <c r="D75" s="494" t="s">
        <v>33</v>
      </c>
      <c r="E75" s="495" t="s">
        <v>34</v>
      </c>
      <c r="F75" s="495" t="s">
        <v>35</v>
      </c>
      <c r="G75" s="495" t="s">
        <v>36</v>
      </c>
      <c r="H75" s="495" t="s">
        <v>37</v>
      </c>
      <c r="I75" s="496" t="s">
        <v>38</v>
      </c>
      <c r="J75" s="497" t="s">
        <v>39</v>
      </c>
      <c r="K75" s="495" t="s">
        <v>40</v>
      </c>
      <c r="L75" s="495" t="s">
        <v>41</v>
      </c>
      <c r="M75" s="495" t="s">
        <v>42</v>
      </c>
      <c r="N75" s="498" t="s">
        <v>43</v>
      </c>
      <c r="O75" s="524" t="s">
        <v>44</v>
      </c>
      <c r="P75" s="1166"/>
    </row>
    <row r="76" spans="1:16" s="134" customFormat="1" ht="15" customHeight="1" thickBot="1">
      <c r="A76" s="133"/>
      <c r="B76" s="1163"/>
      <c r="C76" s="500" t="s">
        <v>118</v>
      </c>
      <c r="D76" s="501">
        <v>31</v>
      </c>
      <c r="E76" s="502">
        <v>28</v>
      </c>
      <c r="F76" s="503">
        <v>31</v>
      </c>
      <c r="G76" s="503">
        <v>30</v>
      </c>
      <c r="H76" s="502">
        <v>31</v>
      </c>
      <c r="I76" s="504">
        <v>30</v>
      </c>
      <c r="J76" s="505">
        <v>31</v>
      </c>
      <c r="K76" s="502">
        <v>31</v>
      </c>
      <c r="L76" s="503">
        <v>30</v>
      </c>
      <c r="M76" s="503">
        <v>31</v>
      </c>
      <c r="N76" s="506">
        <v>30</v>
      </c>
      <c r="O76" s="525">
        <v>31</v>
      </c>
      <c r="P76" s="1166"/>
    </row>
    <row r="77" spans="1:16" s="137" customFormat="1" ht="15" customHeight="1" thickTop="1">
      <c r="A77" s="135"/>
      <c r="B77" s="508" t="s">
        <v>177</v>
      </c>
      <c r="C77" s="490" t="s">
        <v>190</v>
      </c>
      <c r="D77" s="768">
        <f aca="true" t="shared" si="23" ref="D77:O77">D78+D86</f>
        <v>0</v>
      </c>
      <c r="E77" s="769">
        <f t="shared" si="23"/>
        <v>0</v>
      </c>
      <c r="F77" s="769">
        <f t="shared" si="23"/>
        <v>0</v>
      </c>
      <c r="G77" s="769">
        <f t="shared" si="23"/>
        <v>0</v>
      </c>
      <c r="H77" s="769">
        <f t="shared" si="23"/>
        <v>0</v>
      </c>
      <c r="I77" s="770">
        <f t="shared" si="23"/>
        <v>0</v>
      </c>
      <c r="J77" s="771">
        <f t="shared" si="23"/>
        <v>0</v>
      </c>
      <c r="K77" s="769">
        <f t="shared" si="23"/>
        <v>0</v>
      </c>
      <c r="L77" s="769">
        <f t="shared" si="23"/>
        <v>0</v>
      </c>
      <c r="M77" s="491">
        <f t="shared" si="23"/>
        <v>0</v>
      </c>
      <c r="N77" s="491">
        <f t="shared" si="23"/>
        <v>0</v>
      </c>
      <c r="O77" s="492">
        <f t="shared" si="23"/>
        <v>0</v>
      </c>
      <c r="P77" s="432"/>
    </row>
    <row r="78" spans="1:16" s="137" customFormat="1" ht="15" customHeight="1">
      <c r="A78" s="135"/>
      <c r="B78" s="513" t="s">
        <v>20</v>
      </c>
      <c r="C78" s="669" t="s">
        <v>121</v>
      </c>
      <c r="D78" s="158">
        <f>D79+D82+D86+D90</f>
        <v>0</v>
      </c>
      <c r="E78" s="159">
        <f aca="true" t="shared" si="24" ref="E78:O78">E79+E82+E86+E90</f>
        <v>0</v>
      </c>
      <c r="F78" s="159">
        <f t="shared" si="24"/>
        <v>0</v>
      </c>
      <c r="G78" s="159">
        <f t="shared" si="24"/>
        <v>0</v>
      </c>
      <c r="H78" s="159">
        <f t="shared" si="24"/>
        <v>0</v>
      </c>
      <c r="I78" s="160">
        <f t="shared" si="24"/>
        <v>0</v>
      </c>
      <c r="J78" s="161">
        <f t="shared" si="24"/>
        <v>0</v>
      </c>
      <c r="K78" s="159">
        <f t="shared" si="24"/>
        <v>0</v>
      </c>
      <c r="L78" s="159">
        <f t="shared" si="24"/>
        <v>0</v>
      </c>
      <c r="M78" s="670">
        <f t="shared" si="24"/>
        <v>0</v>
      </c>
      <c r="N78" s="670">
        <f t="shared" si="24"/>
        <v>0</v>
      </c>
      <c r="O78" s="671">
        <f t="shared" si="24"/>
        <v>0</v>
      </c>
      <c r="P78" s="432"/>
    </row>
    <row r="79" spans="1:18" s="137" customFormat="1" ht="15" customHeight="1">
      <c r="A79" s="135"/>
      <c r="B79" s="515">
        <v>2.1</v>
      </c>
      <c r="C79" s="487" t="s">
        <v>238</v>
      </c>
      <c r="D79" s="147">
        <f aca="true" t="shared" si="25" ref="D79:O79">D80+D81</f>
        <v>0</v>
      </c>
      <c r="E79" s="148">
        <f t="shared" si="25"/>
        <v>0</v>
      </c>
      <c r="F79" s="148">
        <f t="shared" si="25"/>
        <v>0</v>
      </c>
      <c r="G79" s="148">
        <f t="shared" si="25"/>
        <v>0</v>
      </c>
      <c r="H79" s="148">
        <f t="shared" si="25"/>
        <v>0</v>
      </c>
      <c r="I79" s="149">
        <f t="shared" si="25"/>
        <v>0</v>
      </c>
      <c r="J79" s="150">
        <f t="shared" si="25"/>
        <v>0</v>
      </c>
      <c r="K79" s="148">
        <f t="shared" si="25"/>
        <v>0</v>
      </c>
      <c r="L79" s="148">
        <f t="shared" si="25"/>
        <v>0</v>
      </c>
      <c r="M79" s="148">
        <f t="shared" si="25"/>
        <v>0</v>
      </c>
      <c r="N79" s="148">
        <f t="shared" si="25"/>
        <v>0</v>
      </c>
      <c r="O79" s="149">
        <f t="shared" si="25"/>
        <v>0</v>
      </c>
      <c r="P79" s="432"/>
      <c r="Q79" s="192"/>
      <c r="R79" s="192"/>
    </row>
    <row r="80" spans="1:18" s="137" customFormat="1" ht="15" customHeight="1">
      <c r="A80" s="135"/>
      <c r="B80" s="515" t="s">
        <v>30</v>
      </c>
      <c r="C80" s="190" t="s">
        <v>212</v>
      </c>
      <c r="D80" s="153"/>
      <c r="E80" s="154"/>
      <c r="F80" s="154"/>
      <c r="G80" s="154"/>
      <c r="H80" s="154"/>
      <c r="I80" s="155"/>
      <c r="J80" s="156"/>
      <c r="K80" s="154"/>
      <c r="L80" s="154"/>
      <c r="M80" s="154"/>
      <c r="N80" s="154"/>
      <c r="O80" s="155"/>
      <c r="P80" s="432"/>
      <c r="Q80" s="192"/>
      <c r="R80" s="192"/>
    </row>
    <row r="81" spans="1:18" s="137" customFormat="1" ht="15" customHeight="1">
      <c r="A81" s="135"/>
      <c r="B81" s="515" t="s">
        <v>96</v>
      </c>
      <c r="C81" s="488" t="s">
        <v>217</v>
      </c>
      <c r="D81" s="153"/>
      <c r="E81" s="154"/>
      <c r="F81" s="154"/>
      <c r="G81" s="154"/>
      <c r="H81" s="154"/>
      <c r="I81" s="155"/>
      <c r="J81" s="156"/>
      <c r="K81" s="154"/>
      <c r="L81" s="154"/>
      <c r="M81" s="154"/>
      <c r="N81" s="154"/>
      <c r="O81" s="155"/>
      <c r="P81" s="432"/>
      <c r="Q81" s="192"/>
      <c r="R81" s="192"/>
    </row>
    <row r="82" spans="1:22" s="137" customFormat="1" ht="15" customHeight="1">
      <c r="A82" s="135"/>
      <c r="B82" s="515" t="s">
        <v>17</v>
      </c>
      <c r="C82" s="487" t="s">
        <v>215</v>
      </c>
      <c r="D82" s="147">
        <f aca="true" t="shared" si="26" ref="D82:O82">D83+D84+D85</f>
        <v>0</v>
      </c>
      <c r="E82" s="148">
        <f t="shared" si="26"/>
        <v>0</v>
      </c>
      <c r="F82" s="148">
        <f t="shared" si="26"/>
        <v>0</v>
      </c>
      <c r="G82" s="148">
        <f t="shared" si="26"/>
        <v>0</v>
      </c>
      <c r="H82" s="148">
        <f t="shared" si="26"/>
        <v>0</v>
      </c>
      <c r="I82" s="149">
        <f t="shared" si="26"/>
        <v>0</v>
      </c>
      <c r="J82" s="150">
        <f t="shared" si="26"/>
        <v>0</v>
      </c>
      <c r="K82" s="148">
        <f t="shared" si="26"/>
        <v>0</v>
      </c>
      <c r="L82" s="148">
        <f t="shared" si="26"/>
        <v>0</v>
      </c>
      <c r="M82" s="148">
        <f t="shared" si="26"/>
        <v>0</v>
      </c>
      <c r="N82" s="148">
        <f t="shared" si="26"/>
        <v>0</v>
      </c>
      <c r="O82" s="149">
        <f t="shared" si="26"/>
        <v>0</v>
      </c>
      <c r="P82" s="432"/>
      <c r="R82" s="884"/>
      <c r="S82" s="884"/>
      <c r="T82" s="884"/>
      <c r="U82" s="884"/>
      <c r="V82" s="884"/>
    </row>
    <row r="83" spans="1:22" s="137" customFormat="1" ht="15" customHeight="1">
      <c r="A83" s="135"/>
      <c r="B83" s="515" t="s">
        <v>52</v>
      </c>
      <c r="C83" s="190" t="s">
        <v>212</v>
      </c>
      <c r="D83" s="153"/>
      <c r="E83" s="154"/>
      <c r="F83" s="154"/>
      <c r="G83" s="154"/>
      <c r="H83" s="154"/>
      <c r="I83" s="155"/>
      <c r="J83" s="156"/>
      <c r="K83" s="154"/>
      <c r="L83" s="154"/>
      <c r="M83" s="154"/>
      <c r="N83" s="154"/>
      <c r="O83" s="155"/>
      <c r="P83" s="432"/>
      <c r="R83" s="884"/>
      <c r="S83" s="884"/>
      <c r="T83" s="884"/>
      <c r="U83" s="884"/>
      <c r="V83" s="884"/>
    </row>
    <row r="84" spans="1:22" s="137" customFormat="1" ht="15" customHeight="1">
      <c r="A84" s="135"/>
      <c r="B84" s="515" t="s">
        <v>60</v>
      </c>
      <c r="C84" s="488" t="s">
        <v>213</v>
      </c>
      <c r="D84" s="153"/>
      <c r="E84" s="154"/>
      <c r="F84" s="154"/>
      <c r="G84" s="154"/>
      <c r="H84" s="154"/>
      <c r="I84" s="155"/>
      <c r="J84" s="156"/>
      <c r="K84" s="154"/>
      <c r="L84" s="154"/>
      <c r="M84" s="154"/>
      <c r="N84" s="154"/>
      <c r="O84" s="155"/>
      <c r="P84" s="432"/>
      <c r="R84" s="885"/>
      <c r="S84" s="885"/>
      <c r="T84" s="885"/>
      <c r="U84" s="884"/>
      <c r="V84" s="884"/>
    </row>
    <row r="85" spans="1:22" s="137" customFormat="1" ht="15" customHeight="1">
      <c r="A85" s="135"/>
      <c r="B85" s="515" t="s">
        <v>194</v>
      </c>
      <c r="C85" s="488" t="s">
        <v>217</v>
      </c>
      <c r="D85" s="153"/>
      <c r="E85" s="154"/>
      <c r="F85" s="154"/>
      <c r="G85" s="154"/>
      <c r="H85" s="154"/>
      <c r="I85" s="155"/>
      <c r="J85" s="156"/>
      <c r="K85" s="154"/>
      <c r="L85" s="154"/>
      <c r="M85" s="154"/>
      <c r="N85" s="154"/>
      <c r="O85" s="155"/>
      <c r="P85" s="432"/>
      <c r="R85" s="884"/>
      <c r="S85" s="884"/>
      <c r="T85" s="884"/>
      <c r="U85" s="884"/>
      <c r="V85" s="884"/>
    </row>
    <row r="86" spans="1:22" s="137" customFormat="1" ht="15" customHeight="1">
      <c r="A86" s="135"/>
      <c r="B86" s="515" t="s">
        <v>218</v>
      </c>
      <c r="C86" s="489" t="s">
        <v>214</v>
      </c>
      <c r="D86" s="147">
        <f aca="true" t="shared" si="27" ref="D86:O86">SUM(D87:D89)</f>
        <v>0</v>
      </c>
      <c r="E86" s="148">
        <f t="shared" si="27"/>
        <v>0</v>
      </c>
      <c r="F86" s="148">
        <f t="shared" si="27"/>
        <v>0</v>
      </c>
      <c r="G86" s="148">
        <f t="shared" si="27"/>
        <v>0</v>
      </c>
      <c r="H86" s="148">
        <f t="shared" si="27"/>
        <v>0</v>
      </c>
      <c r="I86" s="149">
        <f t="shared" si="27"/>
        <v>0</v>
      </c>
      <c r="J86" s="150">
        <f t="shared" si="27"/>
        <v>0</v>
      </c>
      <c r="K86" s="148">
        <f t="shared" si="27"/>
        <v>0</v>
      </c>
      <c r="L86" s="148">
        <f t="shared" si="27"/>
        <v>0</v>
      </c>
      <c r="M86" s="148">
        <f t="shared" si="27"/>
        <v>0</v>
      </c>
      <c r="N86" s="148">
        <f t="shared" si="27"/>
        <v>0</v>
      </c>
      <c r="O86" s="149">
        <f t="shared" si="27"/>
        <v>0</v>
      </c>
      <c r="P86" s="432"/>
      <c r="R86" s="884"/>
      <c r="S86" s="884"/>
      <c r="T86" s="884"/>
      <c r="U86" s="884"/>
      <c r="V86" s="884"/>
    </row>
    <row r="87" spans="1:22" s="163" customFormat="1" ht="15" customHeight="1">
      <c r="A87" s="439"/>
      <c r="B87" s="515" t="s">
        <v>222</v>
      </c>
      <c r="C87" s="488" t="s">
        <v>212</v>
      </c>
      <c r="D87" s="153"/>
      <c r="E87" s="154"/>
      <c r="F87" s="154"/>
      <c r="G87" s="154"/>
      <c r="H87" s="154"/>
      <c r="I87" s="155"/>
      <c r="J87" s="156"/>
      <c r="K87" s="154"/>
      <c r="L87" s="154"/>
      <c r="M87" s="154"/>
      <c r="N87" s="154"/>
      <c r="O87" s="155"/>
      <c r="P87" s="432"/>
      <c r="R87" s="886"/>
      <c r="S87" s="886"/>
      <c r="T87" s="886"/>
      <c r="U87" s="886"/>
      <c r="V87" s="886"/>
    </row>
    <row r="88" spans="1:16" s="137" customFormat="1" ht="15" customHeight="1">
      <c r="A88" s="179"/>
      <c r="B88" s="515" t="s">
        <v>223</v>
      </c>
      <c r="C88" s="488" t="s">
        <v>213</v>
      </c>
      <c r="D88" s="153"/>
      <c r="E88" s="154"/>
      <c r="F88" s="154"/>
      <c r="G88" s="154"/>
      <c r="H88" s="154"/>
      <c r="I88" s="155"/>
      <c r="J88" s="156"/>
      <c r="K88" s="154"/>
      <c r="L88" s="154"/>
      <c r="M88" s="154"/>
      <c r="N88" s="154"/>
      <c r="O88" s="155"/>
      <c r="P88" s="432"/>
    </row>
    <row r="89" spans="1:16" s="137" customFormat="1" ht="15" customHeight="1">
      <c r="A89" s="135"/>
      <c r="B89" s="515" t="s">
        <v>224</v>
      </c>
      <c r="C89" s="488" t="s">
        <v>217</v>
      </c>
      <c r="D89" s="153"/>
      <c r="E89" s="154"/>
      <c r="F89" s="154"/>
      <c r="G89" s="154"/>
      <c r="H89" s="154"/>
      <c r="I89" s="155"/>
      <c r="J89" s="156"/>
      <c r="K89" s="154"/>
      <c r="L89" s="154"/>
      <c r="M89" s="154"/>
      <c r="N89" s="154"/>
      <c r="O89" s="155"/>
      <c r="P89" s="432"/>
    </row>
    <row r="90" spans="1:16" s="137" customFormat="1" ht="15" customHeight="1">
      <c r="A90" s="135"/>
      <c r="B90" s="515" t="s">
        <v>239</v>
      </c>
      <c r="C90" s="489" t="s">
        <v>216</v>
      </c>
      <c r="D90" s="147">
        <f aca="true" t="shared" si="28" ref="D90:O90">SUM(D91:D93)</f>
        <v>0</v>
      </c>
      <c r="E90" s="148">
        <f t="shared" si="28"/>
        <v>0</v>
      </c>
      <c r="F90" s="148">
        <f t="shared" si="28"/>
        <v>0</v>
      </c>
      <c r="G90" s="148">
        <f t="shared" si="28"/>
        <v>0</v>
      </c>
      <c r="H90" s="148">
        <f t="shared" si="28"/>
        <v>0</v>
      </c>
      <c r="I90" s="149">
        <f t="shared" si="28"/>
        <v>0</v>
      </c>
      <c r="J90" s="150">
        <f t="shared" si="28"/>
        <v>0</v>
      </c>
      <c r="K90" s="148">
        <f t="shared" si="28"/>
        <v>0</v>
      </c>
      <c r="L90" s="148">
        <f t="shared" si="28"/>
        <v>0</v>
      </c>
      <c r="M90" s="148">
        <f t="shared" si="28"/>
        <v>0</v>
      </c>
      <c r="N90" s="148">
        <f t="shared" si="28"/>
        <v>0</v>
      </c>
      <c r="O90" s="149">
        <f t="shared" si="28"/>
        <v>0</v>
      </c>
      <c r="P90" s="432"/>
    </row>
    <row r="91" spans="1:16" s="137" customFormat="1" ht="15" customHeight="1">
      <c r="A91" s="135"/>
      <c r="B91" s="515" t="s">
        <v>240</v>
      </c>
      <c r="C91" s="488" t="s">
        <v>212</v>
      </c>
      <c r="D91" s="153"/>
      <c r="E91" s="154"/>
      <c r="F91" s="154"/>
      <c r="G91" s="154"/>
      <c r="H91" s="154"/>
      <c r="I91" s="155"/>
      <c r="J91" s="156"/>
      <c r="K91" s="154"/>
      <c r="L91" s="154"/>
      <c r="M91" s="154"/>
      <c r="N91" s="154"/>
      <c r="O91" s="155"/>
      <c r="P91" s="432"/>
    </row>
    <row r="92" spans="2:15" ht="15" customHeight="1">
      <c r="B92" s="515" t="s">
        <v>241</v>
      </c>
      <c r="C92" s="488" t="s">
        <v>213</v>
      </c>
      <c r="D92" s="153"/>
      <c r="E92" s="154"/>
      <c r="F92" s="154"/>
      <c r="G92" s="154"/>
      <c r="H92" s="154"/>
      <c r="I92" s="155"/>
      <c r="J92" s="156"/>
      <c r="K92" s="154"/>
      <c r="L92" s="154"/>
      <c r="M92" s="154"/>
      <c r="N92" s="154"/>
      <c r="O92" s="155"/>
    </row>
    <row r="93" spans="2:15" ht="15" customHeight="1">
      <c r="B93" s="517" t="s">
        <v>242</v>
      </c>
      <c r="C93" s="191" t="s">
        <v>217</v>
      </c>
      <c r="D93" s="166"/>
      <c r="E93" s="167"/>
      <c r="F93" s="167"/>
      <c r="G93" s="167"/>
      <c r="H93" s="167"/>
      <c r="I93" s="168"/>
      <c r="J93" s="169"/>
      <c r="K93" s="167"/>
      <c r="L93" s="167"/>
      <c r="M93" s="167"/>
      <c r="N93" s="167"/>
      <c r="O93" s="168"/>
    </row>
    <row r="94" spans="2:15" ht="15" customHeight="1">
      <c r="B94" s="513" t="s">
        <v>123</v>
      </c>
      <c r="C94" s="437" t="s">
        <v>122</v>
      </c>
      <c r="D94" s="158">
        <f aca="true" t="shared" si="29" ref="D94:O94">D95+D99+D103</f>
        <v>0</v>
      </c>
      <c r="E94" s="159">
        <f t="shared" si="29"/>
        <v>0</v>
      </c>
      <c r="F94" s="159">
        <f t="shared" si="29"/>
        <v>0</v>
      </c>
      <c r="G94" s="159">
        <f t="shared" si="29"/>
        <v>0</v>
      </c>
      <c r="H94" s="159">
        <f t="shared" si="29"/>
        <v>0</v>
      </c>
      <c r="I94" s="160">
        <f t="shared" si="29"/>
        <v>0</v>
      </c>
      <c r="J94" s="161">
        <f t="shared" si="29"/>
        <v>0</v>
      </c>
      <c r="K94" s="159">
        <f t="shared" si="29"/>
        <v>0</v>
      </c>
      <c r="L94" s="159">
        <f t="shared" si="29"/>
        <v>0</v>
      </c>
      <c r="M94" s="159">
        <f t="shared" si="29"/>
        <v>0</v>
      </c>
      <c r="N94" s="159">
        <f t="shared" si="29"/>
        <v>0</v>
      </c>
      <c r="O94" s="162">
        <f t="shared" si="29"/>
        <v>0</v>
      </c>
    </row>
    <row r="95" spans="2:15" ht="15" customHeight="1">
      <c r="B95" s="515" t="s">
        <v>18</v>
      </c>
      <c r="C95" s="487" t="s">
        <v>219</v>
      </c>
      <c r="D95" s="147">
        <f aca="true" t="shared" si="30" ref="D95:O95">D96+D97+D98</f>
        <v>0</v>
      </c>
      <c r="E95" s="148">
        <f t="shared" si="30"/>
        <v>0</v>
      </c>
      <c r="F95" s="148">
        <f t="shared" si="30"/>
        <v>0</v>
      </c>
      <c r="G95" s="148">
        <f t="shared" si="30"/>
        <v>0</v>
      </c>
      <c r="H95" s="148">
        <f t="shared" si="30"/>
        <v>0</v>
      </c>
      <c r="I95" s="149">
        <f t="shared" si="30"/>
        <v>0</v>
      </c>
      <c r="J95" s="150">
        <f t="shared" si="30"/>
        <v>0</v>
      </c>
      <c r="K95" s="148">
        <f t="shared" si="30"/>
        <v>0</v>
      </c>
      <c r="L95" s="148">
        <f t="shared" si="30"/>
        <v>0</v>
      </c>
      <c r="M95" s="148">
        <f t="shared" si="30"/>
        <v>0</v>
      </c>
      <c r="N95" s="148">
        <f t="shared" si="30"/>
        <v>0</v>
      </c>
      <c r="O95" s="149">
        <f t="shared" si="30"/>
        <v>0</v>
      </c>
    </row>
    <row r="96" spans="2:15" ht="15" customHeight="1">
      <c r="B96" s="515" t="s">
        <v>134</v>
      </c>
      <c r="C96" s="190" t="s">
        <v>212</v>
      </c>
      <c r="D96" s="153"/>
      <c r="E96" s="154"/>
      <c r="F96" s="154"/>
      <c r="G96" s="154"/>
      <c r="H96" s="154"/>
      <c r="I96" s="155"/>
      <c r="J96" s="156"/>
      <c r="K96" s="154"/>
      <c r="L96" s="154"/>
      <c r="M96" s="154"/>
      <c r="N96" s="154"/>
      <c r="O96" s="155"/>
    </row>
    <row r="97" spans="2:15" ht="15" customHeight="1">
      <c r="B97" s="513" t="s">
        <v>135</v>
      </c>
      <c r="C97" s="488" t="s">
        <v>213</v>
      </c>
      <c r="D97" s="153"/>
      <c r="E97" s="154"/>
      <c r="F97" s="154"/>
      <c r="G97" s="154"/>
      <c r="H97" s="154"/>
      <c r="I97" s="155"/>
      <c r="J97" s="156"/>
      <c r="K97" s="154"/>
      <c r="L97" s="154"/>
      <c r="M97" s="154"/>
      <c r="N97" s="154"/>
      <c r="O97" s="155"/>
    </row>
    <row r="98" spans="2:15" ht="15" customHeight="1">
      <c r="B98" s="513" t="s">
        <v>225</v>
      </c>
      <c r="C98" s="488" t="s">
        <v>217</v>
      </c>
      <c r="D98" s="153"/>
      <c r="E98" s="154"/>
      <c r="F98" s="154"/>
      <c r="G98" s="154"/>
      <c r="H98" s="154"/>
      <c r="I98" s="155"/>
      <c r="J98" s="156"/>
      <c r="K98" s="154"/>
      <c r="L98" s="154"/>
      <c r="M98" s="154"/>
      <c r="N98" s="154"/>
      <c r="O98" s="155"/>
    </row>
    <row r="99" spans="2:15" ht="15" customHeight="1">
      <c r="B99" s="513" t="s">
        <v>19</v>
      </c>
      <c r="C99" s="489" t="s">
        <v>220</v>
      </c>
      <c r="D99" s="147">
        <f aca="true" t="shared" si="31" ref="D99:O99">SUM(D100:D102)</f>
        <v>0</v>
      </c>
      <c r="E99" s="148">
        <f t="shared" si="31"/>
        <v>0</v>
      </c>
      <c r="F99" s="148">
        <f t="shared" si="31"/>
        <v>0</v>
      </c>
      <c r="G99" s="148">
        <f t="shared" si="31"/>
        <v>0</v>
      </c>
      <c r="H99" s="148">
        <f t="shared" si="31"/>
        <v>0</v>
      </c>
      <c r="I99" s="149">
        <f t="shared" si="31"/>
        <v>0</v>
      </c>
      <c r="J99" s="150">
        <f t="shared" si="31"/>
        <v>0</v>
      </c>
      <c r="K99" s="148">
        <f t="shared" si="31"/>
        <v>0</v>
      </c>
      <c r="L99" s="148">
        <f t="shared" si="31"/>
        <v>0</v>
      </c>
      <c r="M99" s="148">
        <f t="shared" si="31"/>
        <v>0</v>
      </c>
      <c r="N99" s="148">
        <f t="shared" si="31"/>
        <v>0</v>
      </c>
      <c r="O99" s="149">
        <f t="shared" si="31"/>
        <v>0</v>
      </c>
    </row>
    <row r="100" spans="2:15" ht="15" customHeight="1">
      <c r="B100" s="513" t="s">
        <v>136</v>
      </c>
      <c r="C100" s="488" t="s">
        <v>212</v>
      </c>
      <c r="D100" s="153"/>
      <c r="E100" s="154"/>
      <c r="F100" s="154"/>
      <c r="G100" s="154"/>
      <c r="H100" s="154"/>
      <c r="I100" s="155"/>
      <c r="J100" s="156"/>
      <c r="K100" s="154"/>
      <c r="L100" s="154"/>
      <c r="M100" s="154"/>
      <c r="N100" s="154"/>
      <c r="O100" s="155"/>
    </row>
    <row r="101" spans="2:15" ht="15" customHeight="1">
      <c r="B101" s="513" t="s">
        <v>137</v>
      </c>
      <c r="C101" s="488" t="s">
        <v>213</v>
      </c>
      <c r="D101" s="153"/>
      <c r="E101" s="154"/>
      <c r="F101" s="154"/>
      <c r="G101" s="154"/>
      <c r="H101" s="154"/>
      <c r="I101" s="155"/>
      <c r="J101" s="156"/>
      <c r="K101" s="154"/>
      <c r="L101" s="154"/>
      <c r="M101" s="154"/>
      <c r="N101" s="154"/>
      <c r="O101" s="155"/>
    </row>
    <row r="102" spans="2:15" ht="15" customHeight="1">
      <c r="B102" s="513" t="s">
        <v>138</v>
      </c>
      <c r="C102" s="488" t="s">
        <v>217</v>
      </c>
      <c r="D102" s="153"/>
      <c r="E102" s="154"/>
      <c r="F102" s="154"/>
      <c r="G102" s="154"/>
      <c r="H102" s="154"/>
      <c r="I102" s="155"/>
      <c r="J102" s="156"/>
      <c r="K102" s="154"/>
      <c r="L102" s="154"/>
      <c r="M102" s="154"/>
      <c r="N102" s="154"/>
      <c r="O102" s="155"/>
    </row>
    <row r="103" spans="2:15" ht="15" customHeight="1">
      <c r="B103" s="513" t="s">
        <v>173</v>
      </c>
      <c r="C103" s="489" t="s">
        <v>221</v>
      </c>
      <c r="D103" s="147">
        <f aca="true" t="shared" si="32" ref="D103:O103">SUM(D104:D106)</f>
        <v>0</v>
      </c>
      <c r="E103" s="148">
        <f t="shared" si="32"/>
        <v>0</v>
      </c>
      <c r="F103" s="148">
        <f t="shared" si="32"/>
        <v>0</v>
      </c>
      <c r="G103" s="148">
        <f t="shared" si="32"/>
        <v>0</v>
      </c>
      <c r="H103" s="148">
        <f t="shared" si="32"/>
        <v>0</v>
      </c>
      <c r="I103" s="149">
        <f t="shared" si="32"/>
        <v>0</v>
      </c>
      <c r="J103" s="150">
        <f t="shared" si="32"/>
        <v>0</v>
      </c>
      <c r="K103" s="148">
        <f t="shared" si="32"/>
        <v>0</v>
      </c>
      <c r="L103" s="148">
        <f t="shared" si="32"/>
        <v>0</v>
      </c>
      <c r="M103" s="148">
        <f t="shared" si="32"/>
        <v>0</v>
      </c>
      <c r="N103" s="148">
        <f t="shared" si="32"/>
        <v>0</v>
      </c>
      <c r="O103" s="149">
        <f t="shared" si="32"/>
        <v>0</v>
      </c>
    </row>
    <row r="104" spans="2:15" ht="15" customHeight="1">
      <c r="B104" s="513" t="s">
        <v>226</v>
      </c>
      <c r="C104" s="488" t="s">
        <v>212</v>
      </c>
      <c r="D104" s="153"/>
      <c r="E104" s="154"/>
      <c r="F104" s="154"/>
      <c r="G104" s="154"/>
      <c r="H104" s="154"/>
      <c r="I104" s="155"/>
      <c r="J104" s="156"/>
      <c r="K104" s="154"/>
      <c r="L104" s="154"/>
      <c r="M104" s="154"/>
      <c r="N104" s="154"/>
      <c r="O104" s="155"/>
    </row>
    <row r="105" spans="2:15" ht="15" customHeight="1">
      <c r="B105" s="513" t="s">
        <v>227</v>
      </c>
      <c r="C105" s="488" t="s">
        <v>213</v>
      </c>
      <c r="D105" s="153"/>
      <c r="E105" s="154"/>
      <c r="F105" s="154"/>
      <c r="G105" s="154"/>
      <c r="H105" s="154"/>
      <c r="I105" s="155"/>
      <c r="J105" s="156"/>
      <c r="K105" s="154"/>
      <c r="L105" s="154"/>
      <c r="M105" s="154"/>
      <c r="N105" s="154"/>
      <c r="O105" s="155"/>
    </row>
    <row r="106" spans="2:15" ht="15" customHeight="1" thickBot="1">
      <c r="B106" s="518" t="s">
        <v>228</v>
      </c>
      <c r="C106" s="668" t="s">
        <v>217</v>
      </c>
      <c r="D106" s="749"/>
      <c r="E106" s="519"/>
      <c r="F106" s="519"/>
      <c r="G106" s="519"/>
      <c r="H106" s="519"/>
      <c r="I106" s="520"/>
      <c r="J106" s="750"/>
      <c r="K106" s="519"/>
      <c r="L106" s="519"/>
      <c r="M106" s="882"/>
      <c r="N106" s="882"/>
      <c r="O106" s="883"/>
    </row>
    <row r="107" ht="15" customHeight="1" thickTop="1"/>
  </sheetData>
  <sheetProtection/>
  <mergeCells count="6">
    <mergeCell ref="B7:B8"/>
    <mergeCell ref="P7:P8"/>
    <mergeCell ref="B41:B42"/>
    <mergeCell ref="P41:P42"/>
    <mergeCell ref="B75:B76"/>
    <mergeCell ref="P75:P76"/>
  </mergeCells>
  <printOptions/>
  <pageMargins left="0.52" right="0.35" top="0.41" bottom="0.47" header="0.29" footer="0.17"/>
  <pageSetup fitToHeight="0" fitToWidth="1" horizontalDpi="600" verticalDpi="600" orientation="landscape" paperSize="9" scale="54" r:id="rId1"/>
  <headerFooter alignWithMargins="0">
    <oddFooter>&amp;CСтрана &amp;P/&amp;N</oddFooter>
  </headerFooter>
  <rowBreaks count="2" manualBreakCount="2">
    <brk id="38" max="255" man="1"/>
    <brk id="73" max="255" man="1"/>
  </rowBreaks>
  <ignoredErrors>
    <ignoredError sqref="D14:O14 D27:O27 D48:O48 D18:O18 D22:O22 D31:O31 D35:O35 D52:O52 D56:O56 D60:O61 D65:O65 D69:O69 D11 E11:O11 D45:O45 D79:O79" unlockedFormula="1"/>
    <ignoredError sqref="B77:O77 C94:C106 B9:B10 B43:B44 C78 C82:C93 A78:B79 A80:A90" numberStoredAsText="1"/>
    <ignoredError sqref="D82:O82 D86:O86 D90:O90 D94:O95 D99:O99 D103:O103 B22 B18 B14 B26:B38 B52 B56 B48 B60:B72 B80:B90 B94:B106" numberStoredAsText="1" unlockedFormula="1"/>
    <ignoredError sqref="B22 B18 B14 B26:B38 B52 B56 B48 B60:B72 B80:B90 B94:B106" numberStoredAsText="1" twoDigitTextYear="1"/>
    <ignoredError sqref="B12:B13 B15:B17 B19:B21 B23:B25 B46:B47 B49:B51 B57:B59 B53:B55 B91:B9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Dejana Milovanovic</dc:creator>
  <cp:keywords/>
  <dc:description/>
  <cp:lastModifiedBy>AERS</cp:lastModifiedBy>
  <cp:lastPrinted>2022-12-13T10:03:46Z</cp:lastPrinted>
  <dcterms:created xsi:type="dcterms:W3CDTF">2006-08-07T10:06:56Z</dcterms:created>
  <dcterms:modified xsi:type="dcterms:W3CDTF">2024-03-19T13:19:45Z</dcterms:modified>
  <cp:category/>
  <cp:version/>
  <cp:contentType/>
  <cp:contentStatus/>
</cp:coreProperties>
</file>